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270" firstSheet="22" activeTab="22"/>
  </bookViews>
  <sheets>
    <sheet name="1998" sheetId="1" r:id="rId1"/>
    <sheet name="Anmeld1999" sheetId="2" r:id="rId2"/>
    <sheet name="1999" sheetId="3" r:id="rId3"/>
    <sheet name="2000" sheetId="4" r:id="rId4"/>
    <sheet name="Anmeld2001" sheetId="5" r:id="rId5"/>
    <sheet name="ausgezahlt 2001" sheetId="6" r:id="rId6"/>
    <sheet name="Anmeld2002" sheetId="7" r:id="rId7"/>
    <sheet name="Anmeld 2003" sheetId="8" r:id="rId8"/>
    <sheet name="Kom.Zusch.02 03 04" sheetId="9" r:id="rId9"/>
    <sheet name="AEJ" sheetId="10" r:id="rId10"/>
    <sheet name="Modelle 2004" sheetId="11" r:id="rId11"/>
    <sheet name="FZ 2006" sheetId="12" r:id="rId12"/>
    <sheet name="Alle FZ  Anmeld2005" sheetId="13" r:id="rId13"/>
    <sheet name="KK Zuschüsse 2005" sheetId="14" r:id="rId14"/>
    <sheet name="FZ 2005" sheetId="15" r:id="rId15"/>
    <sheet name="Alle FZ Anmeld2004" sheetId="16" r:id="rId16"/>
    <sheet name="2 Rate 2004" sheetId="17" r:id="rId17"/>
    <sheet name="Zusammenfassung 2004" sheetId="18" r:id="rId18"/>
    <sheet name="Anmeld 2004" sheetId="19" r:id="rId19"/>
    <sheet name="2002" sheetId="20" r:id="rId20"/>
    <sheet name="LJP Anträge FZ 2007" sheetId="21" r:id="rId21"/>
    <sheet name="LJP Anträge FZ 2008" sheetId="22" r:id="rId22"/>
    <sheet name="Freizeiten 2019" sheetId="23" r:id="rId23"/>
    <sheet name="Tabelle1" sheetId="24" r:id="rId24"/>
  </sheets>
  <definedNames/>
  <calcPr fullCalcOnLoad="1"/>
</workbook>
</file>

<file path=xl/sharedStrings.xml><?xml version="1.0" encoding="utf-8"?>
<sst xmlns="http://schemas.openxmlformats.org/spreadsheetml/2006/main" count="3049" uniqueCount="933">
  <si>
    <t>Stadt NE 4,50</t>
  </si>
  <si>
    <t>Danzig&amp;Masuren</t>
  </si>
  <si>
    <t>Fahrrad-FZ-Mosel</t>
  </si>
  <si>
    <t>Stevensbeek</t>
  </si>
  <si>
    <t>Kreis NE 4,60</t>
  </si>
  <si>
    <t>Oberschlettenbach</t>
  </si>
  <si>
    <t>Agon-Coutainville</t>
  </si>
  <si>
    <t>St. Michaelisdonn</t>
  </si>
  <si>
    <t>Kreis Viersen 2,00</t>
  </si>
  <si>
    <t>St. Jupat</t>
  </si>
  <si>
    <t>kein KK</t>
  </si>
  <si>
    <t>Vieux Boucou</t>
  </si>
  <si>
    <t>Caldetas €</t>
  </si>
  <si>
    <t>Stadt NE 4,60</t>
  </si>
  <si>
    <t>Lenungshammar (S)</t>
  </si>
  <si>
    <t>Calcatoggio</t>
  </si>
  <si>
    <t>ab 17</t>
  </si>
  <si>
    <t>Dormagen 0</t>
  </si>
  <si>
    <t>Friedrichskoog</t>
  </si>
  <si>
    <t>Kaarst 4,50</t>
  </si>
  <si>
    <t>Figueira da Foz</t>
  </si>
  <si>
    <t>Capo d'Orso (I)</t>
  </si>
  <si>
    <t>Cilento (I)</t>
  </si>
  <si>
    <t>Ref-NE</t>
  </si>
  <si>
    <t>Castello d'Empuries</t>
  </si>
  <si>
    <t xml:space="preserve">Finca Arenys </t>
  </si>
  <si>
    <t>Cesenatico (I)</t>
  </si>
  <si>
    <t>379-399</t>
  </si>
  <si>
    <t>Außervillgraten (A)</t>
  </si>
  <si>
    <t>Velbert</t>
  </si>
  <si>
    <t>Weeze</t>
  </si>
  <si>
    <t>Strunk</t>
  </si>
  <si>
    <t>Baaken/Robertz</t>
  </si>
  <si>
    <t>Dresden</t>
  </si>
  <si>
    <t>Kerken-Eyll</t>
  </si>
  <si>
    <t>Mückenhoff</t>
  </si>
  <si>
    <t>nur 5 Tg</t>
  </si>
  <si>
    <t>21.08.08</t>
  </si>
  <si>
    <t>Kr Ne 4,60</t>
  </si>
  <si>
    <t>nur  6 Tg</t>
  </si>
  <si>
    <t>Hitzenlinde</t>
  </si>
  <si>
    <t>Fördersumme</t>
  </si>
  <si>
    <t>LJP</t>
  </si>
  <si>
    <t>Kostenaufstellung fehlt u alle aufnhemn im Datenbogen m w getrennt und Datum deutlich lesbar schreiben</t>
  </si>
  <si>
    <t>Leiter müssen eingetragen werden (Statistikbogen</t>
  </si>
  <si>
    <t>der 1. auf der Liste sollte der/die Letg sein und vorbildich schreiben nd ausfüllen bes die Unterschrift</t>
  </si>
  <si>
    <t>Leiter müssen eingetragen werden (Statistikbogen + Altersangebn 46-49 fehlen und Bundesland in Statistikbogen eintragen, Schleswig-Holstein</t>
  </si>
  <si>
    <t>Bundesland  bitte eintragen</t>
  </si>
  <si>
    <t>nicht alles komplet zusammenheften</t>
  </si>
  <si>
    <t>Kostenaufstellung fehlt und Altersangaben fehlen</t>
  </si>
  <si>
    <t>überfinanziert</t>
  </si>
  <si>
    <t>Leiterangeben fehlen auf Statistikboegen</t>
  </si>
  <si>
    <t>2. Satz auf TN-Listen fehlt, Alter der MA eintragen wg Statistik</t>
  </si>
  <si>
    <t>Unterschriften sollen lesbar sein und die Ausgangsortsnamen bei wechselnden Touren (Radtour, segeln  oder wandern)</t>
  </si>
  <si>
    <t>neues Datenblatt wg. überfinanziert und wo der Vorname nicht klar zuzuordnen ist, bitte ein "w" o "m" dahinter</t>
  </si>
  <si>
    <t>Altersangaben fehlen</t>
  </si>
  <si>
    <t>ca. 300.- könnten wir u.U. überziehen</t>
  </si>
  <si>
    <t>Bildung 2005</t>
  </si>
  <si>
    <t>Gesamt-Quote</t>
  </si>
  <si>
    <t>Stand: 10.11.05</t>
  </si>
  <si>
    <t xml:space="preserve">Ziel </t>
  </si>
  <si>
    <t>Wevelinghhoven</t>
  </si>
  <si>
    <t>Rovinj</t>
  </si>
  <si>
    <t>Kraljevice</t>
  </si>
  <si>
    <t>Ljubac</t>
  </si>
  <si>
    <t>Kandern</t>
  </si>
  <si>
    <t>Borgen DK</t>
  </si>
  <si>
    <t>K'broich</t>
  </si>
  <si>
    <t>Köster</t>
  </si>
  <si>
    <t>Paustenbach</t>
  </si>
  <si>
    <t>Annen NL</t>
  </si>
  <si>
    <t>260-280</t>
  </si>
  <si>
    <t>Capo d'Orso</t>
  </si>
  <si>
    <t>ca. 500,00</t>
  </si>
  <si>
    <t>Rabac</t>
  </si>
  <si>
    <t>Cuxhaven</t>
  </si>
  <si>
    <t>Standhardt</t>
  </si>
  <si>
    <t>Pesch</t>
  </si>
  <si>
    <t>Gulsrud</t>
  </si>
  <si>
    <t>Cervia</t>
  </si>
  <si>
    <t>Sasput NL</t>
  </si>
  <si>
    <t>Meyer</t>
  </si>
  <si>
    <t>Bergneustadt</t>
  </si>
  <si>
    <t>180-200</t>
  </si>
  <si>
    <t>Weser Bergl.</t>
  </si>
  <si>
    <t>Wegberg</t>
  </si>
  <si>
    <t>Land</t>
  </si>
  <si>
    <t>NL</t>
  </si>
  <si>
    <t>Voorst</t>
  </si>
  <si>
    <t>D</t>
  </si>
  <si>
    <t>E</t>
  </si>
  <si>
    <t>S</t>
  </si>
  <si>
    <t>DK</t>
  </si>
  <si>
    <t>Min.</t>
  </si>
  <si>
    <t>Max.</t>
  </si>
  <si>
    <t>Eingegangene LJP-Anträge 2008</t>
  </si>
  <si>
    <t>Gesamt-</t>
  </si>
  <si>
    <t>Verpfl.-Tg.</t>
  </si>
  <si>
    <t>Kalk.LJP</t>
  </si>
  <si>
    <t>Stand:</t>
  </si>
  <si>
    <t>12-17</t>
  </si>
  <si>
    <t>Ameland</t>
  </si>
  <si>
    <t>Hoogeloon</t>
  </si>
  <si>
    <t>Nanjac</t>
  </si>
  <si>
    <t>F</t>
  </si>
  <si>
    <t>399-449</t>
  </si>
  <si>
    <t>Chiemsee</t>
  </si>
  <si>
    <t>150-240</t>
  </si>
  <si>
    <t>I</t>
  </si>
  <si>
    <t>Außervillgraten</t>
  </si>
  <si>
    <t>A</t>
  </si>
  <si>
    <t>Bad Eilsen</t>
  </si>
  <si>
    <t>Max-TN</t>
  </si>
  <si>
    <t>LJP alle</t>
  </si>
  <si>
    <t>LJP-TN-Tg</t>
  </si>
  <si>
    <t xml:space="preserve">AEJ Antrag </t>
  </si>
  <si>
    <t>Kommunale Zuschüsse 2007</t>
  </si>
  <si>
    <t>Segeln im Wattenmeer</t>
  </si>
  <si>
    <t>260-270</t>
  </si>
  <si>
    <t>x</t>
  </si>
  <si>
    <t>Stadt GV 0</t>
  </si>
  <si>
    <t>Harlingen NL Segelsch.</t>
  </si>
  <si>
    <t>gestellte LJP-Anträge</t>
  </si>
  <si>
    <t xml:space="preserve">Kommunale Zuschüsse unter 4.-Euro </t>
  </si>
  <si>
    <t>Hochrechnung LJP-Zuschuss 1,50/Tg/TN</t>
  </si>
  <si>
    <t>Prospektfreizeiten</t>
  </si>
  <si>
    <t>27.03.2005</t>
  </si>
  <si>
    <t>Wattenmeer NL</t>
  </si>
  <si>
    <t>Lermann</t>
  </si>
  <si>
    <t>Souillac (F)</t>
  </si>
  <si>
    <t>Ergebnis 2004</t>
  </si>
  <si>
    <t>Freizeiten 2004</t>
  </si>
  <si>
    <t>Bildung 2004</t>
  </si>
  <si>
    <t>LJP 1,70</t>
  </si>
  <si>
    <t>LJP 1,60</t>
  </si>
  <si>
    <t>LJP 1,80</t>
  </si>
  <si>
    <t>gesamt</t>
  </si>
  <si>
    <t>förderfähig</t>
  </si>
  <si>
    <t>7</t>
  </si>
  <si>
    <t>6</t>
  </si>
  <si>
    <t>Doppelbeantragung</t>
  </si>
  <si>
    <t>Anmerkung</t>
  </si>
  <si>
    <t>Bogdanski</t>
  </si>
  <si>
    <t>insgesamt</t>
  </si>
  <si>
    <t>23TNx10Tg.</t>
  </si>
  <si>
    <t>2,30 ?</t>
  </si>
  <si>
    <t>330,00 ?</t>
  </si>
  <si>
    <t>52TNx14Tg.</t>
  </si>
  <si>
    <t>49TNx14Tg</t>
  </si>
  <si>
    <t>1.050,00 ?</t>
  </si>
  <si>
    <t>36TNx14Tg.</t>
  </si>
  <si>
    <t>630,00 ?</t>
  </si>
  <si>
    <t>30TNx15Tg.</t>
  </si>
  <si>
    <t>44TNx16Tg.</t>
  </si>
  <si>
    <t>4,60 ?</t>
  </si>
  <si>
    <t>69TNx16Tg.</t>
  </si>
  <si>
    <t>1.372,50 ?</t>
  </si>
  <si>
    <t>28TNx17Tg.</t>
  </si>
  <si>
    <t>??4,50 ?</t>
  </si>
  <si>
    <t>keine</t>
  </si>
  <si>
    <t>4,50 ?</t>
  </si>
  <si>
    <t>47TNx17Tg.</t>
  </si>
  <si>
    <t>969,00 ?</t>
  </si>
  <si>
    <t>28TNx8Tg.</t>
  </si>
  <si>
    <t>51TNx10Tg.</t>
  </si>
  <si>
    <t>750,00 ?</t>
  </si>
  <si>
    <t>744,00 ?</t>
  </si>
  <si>
    <t>32TNx15Tg.</t>
  </si>
  <si>
    <t>38TNx15Tg.</t>
  </si>
  <si>
    <t>23TNx14Tg.</t>
  </si>
  <si>
    <t>420,00 ?</t>
  </si>
  <si>
    <t>41TNx15Tg.</t>
  </si>
  <si>
    <t>23TNx13Tg.</t>
  </si>
  <si>
    <t>18TNxx10Tg.</t>
  </si>
  <si>
    <t>345,00 ?</t>
  </si>
  <si>
    <t>21TNx14Tg</t>
  </si>
  <si>
    <t>546,00 ?</t>
  </si>
  <si>
    <t>367,50 ?</t>
  </si>
  <si>
    <t>26TNx17Tg.</t>
  </si>
  <si>
    <t>637,50 ?</t>
  </si>
  <si>
    <t>67TNx15Tg.</t>
  </si>
  <si>
    <t>33TNx10Tg.</t>
  </si>
  <si>
    <t>492,00 ?</t>
  </si>
  <si>
    <t>270,00 ?</t>
  </si>
  <si>
    <t>9.343,50 ?</t>
  </si>
  <si>
    <t>16.195,50 ?</t>
  </si>
  <si>
    <t>4.950,00 ?</t>
  </si>
  <si>
    <t>11.245,50 ?</t>
  </si>
  <si>
    <t>24TNx8Tg.</t>
  </si>
  <si>
    <t>43TNx8Tg.</t>
  </si>
  <si>
    <t>16.04.2006</t>
  </si>
  <si>
    <t>Montaione I</t>
  </si>
  <si>
    <t>Rovinj Kroatien</t>
  </si>
  <si>
    <t>Bullbjerg DK</t>
  </si>
  <si>
    <t>Traunstein</t>
  </si>
  <si>
    <t>San Felice I</t>
  </si>
  <si>
    <t>Argélès-sur-mer F</t>
  </si>
  <si>
    <t>Moriani Plage Korsika</t>
  </si>
  <si>
    <t>Ostia I</t>
  </si>
  <si>
    <t>Motorschiffstour NL</t>
  </si>
  <si>
    <t>Paustenbach/Eifel</t>
  </si>
  <si>
    <t>Niendorf</t>
  </si>
  <si>
    <t>Versöhnungs-Kgm. NE</t>
  </si>
  <si>
    <t>Ref.-Kgm. NE</t>
  </si>
  <si>
    <t>Kothen</t>
  </si>
  <si>
    <t xml:space="preserve">Riedel </t>
  </si>
  <si>
    <t>Baaken/Pfeifer</t>
  </si>
  <si>
    <t>Stadt Dormagen   0,00 ?</t>
  </si>
  <si>
    <t>Erftkreis 2,60 ?</t>
  </si>
  <si>
    <t>Kreis Düren 1,50 ? ?</t>
  </si>
  <si>
    <t>Kreis Heinsberg 3,00 ?</t>
  </si>
  <si>
    <t>Kreis Neuss 4,60 ?</t>
  </si>
  <si>
    <t>Kreis Viersen 2,00 ? ?</t>
  </si>
  <si>
    <t>Stadt Grevenbroich 0,00 ?</t>
  </si>
  <si>
    <t>Stadt Kaarst 4,50 ?</t>
  </si>
  <si>
    <t>Stadt MG 2,30 ?</t>
  </si>
  <si>
    <t>Stadt NE 4-7 Tage 3,30 ?</t>
  </si>
  <si>
    <t>bis 14 Tage 4,50 ?</t>
  </si>
  <si>
    <t>ab 14 Tage 5,00 ?</t>
  </si>
  <si>
    <t>Stadt Viersen 0,00 ?</t>
  </si>
  <si>
    <t>Erkelenz 3,00 ?</t>
  </si>
  <si>
    <t>KK-TN-Tage</t>
  </si>
  <si>
    <t>LJP-TN-Tage</t>
  </si>
  <si>
    <t>6-12 J</t>
  </si>
  <si>
    <t xml:space="preserve">8-12 M </t>
  </si>
  <si>
    <t>7-12</t>
  </si>
  <si>
    <t xml:space="preserve"> Burg Monschau</t>
  </si>
  <si>
    <t>Monschau Hargard</t>
  </si>
  <si>
    <t>420.00</t>
  </si>
  <si>
    <t>14-20</t>
  </si>
  <si>
    <t>wenn mehr als 1/3 der Tn aus Kommunen stammen, die weniger als 4.- Zuschuss zahlen, kann die FZ mit 1,5  aus LJP bezuschusst werden</t>
  </si>
  <si>
    <t>Antragsfrist bei Sommermaßnahmen bis 1.7.2004</t>
  </si>
  <si>
    <t>AEJ Anträge der Nicht-MG-Kolleginnen/Kollegen</t>
  </si>
  <si>
    <t>7*</t>
  </si>
  <si>
    <t>12*</t>
  </si>
  <si>
    <t>13*</t>
  </si>
  <si>
    <t>20*</t>
  </si>
  <si>
    <t>*</t>
  </si>
  <si>
    <t>Langeoog</t>
  </si>
  <si>
    <t>Hosten</t>
  </si>
  <si>
    <t>nur 3,60 € TN Tage</t>
  </si>
  <si>
    <t>Ort</t>
  </si>
  <si>
    <t>Leiter/in</t>
  </si>
  <si>
    <t>LJP bewilligt</t>
  </si>
  <si>
    <t>KK-Zuschuss</t>
  </si>
  <si>
    <t>verzichtet</t>
  </si>
  <si>
    <t>kein Antrag</t>
  </si>
  <si>
    <t>KKGN</t>
  </si>
  <si>
    <t>KKGN Auszahlung 0,35</t>
  </si>
  <si>
    <t>LJP-Ist 1,50€</t>
  </si>
  <si>
    <t>AEJ-MG</t>
  </si>
  <si>
    <t>zuschussfähig</t>
  </si>
  <si>
    <t>TN n.LJP</t>
  </si>
  <si>
    <t>Utes Notizen</t>
  </si>
  <si>
    <t>Bildung I/04</t>
  </si>
  <si>
    <t>Freizeiten</t>
  </si>
  <si>
    <t>Arsbeck</t>
  </si>
  <si>
    <t>Weltkind</t>
  </si>
  <si>
    <t>Gesamtquote</t>
  </si>
  <si>
    <t>Platja d'Aro (E)</t>
  </si>
  <si>
    <t>Ijsselmeer (NL)</t>
  </si>
  <si>
    <t>Hesse</t>
  </si>
  <si>
    <t>Dalheim (D)</t>
  </si>
  <si>
    <t>Löf (D)</t>
  </si>
  <si>
    <t>Rieg</t>
  </si>
  <si>
    <t>Fristad (S)</t>
  </si>
  <si>
    <t>Masuren (POL)</t>
  </si>
  <si>
    <t>Mönchengladbach (D)</t>
  </si>
  <si>
    <t>KK Ost</t>
  </si>
  <si>
    <t>Hästhagen (S)</t>
  </si>
  <si>
    <t>Chriki-NE</t>
  </si>
  <si>
    <t>Balatonfenyves</t>
  </si>
  <si>
    <t>Irokeserhytten (DK)</t>
  </si>
  <si>
    <t>Otzenrath-Hochn.</t>
  </si>
  <si>
    <t>Käch</t>
  </si>
  <si>
    <t>Eutin (D)</t>
  </si>
  <si>
    <t>Niederheckenbach (D)</t>
  </si>
  <si>
    <t>Moliets Plage (F)</t>
  </si>
  <si>
    <t>NE-Süd</t>
  </si>
  <si>
    <t>Toskana (F)</t>
  </si>
  <si>
    <t>Baaken</t>
  </si>
  <si>
    <t>Schweden</t>
  </si>
  <si>
    <t>15-17</t>
  </si>
  <si>
    <t>Franken</t>
  </si>
  <si>
    <t>Zetel (D)</t>
  </si>
  <si>
    <t>Ijsselmeer</t>
  </si>
  <si>
    <t>Ref. NE</t>
  </si>
  <si>
    <t>Kanutour (F)</t>
  </si>
  <si>
    <t>16-21</t>
  </si>
  <si>
    <t>Cote d'Argent (F)</t>
  </si>
  <si>
    <t>Feldberg (D)</t>
  </si>
  <si>
    <t>Kühnel</t>
  </si>
  <si>
    <t>Skogtun (N)</t>
  </si>
  <si>
    <t>Wuppertal-Walbr.(D)</t>
  </si>
  <si>
    <t>Blankenheim (D)</t>
  </si>
  <si>
    <t>Berlin-Spandau (D)</t>
  </si>
  <si>
    <t>Mindest-TN</t>
  </si>
  <si>
    <t>2. Rate</t>
  </si>
  <si>
    <t>2,00 € ?</t>
  </si>
  <si>
    <t>??4,50 €</t>
  </si>
  <si>
    <r>
      <t xml:space="preserve">Stadt Dormagen  </t>
    </r>
    <r>
      <rPr>
        <b/>
        <sz val="10"/>
        <rFont val="Arial"/>
        <family val="2"/>
      </rPr>
      <t xml:space="preserve"> 0,00 €</t>
    </r>
  </si>
  <si>
    <r>
      <t xml:space="preserve">Erftkreis </t>
    </r>
    <r>
      <rPr>
        <b/>
        <sz val="10"/>
        <rFont val="Arial"/>
        <family val="2"/>
      </rPr>
      <t>2,60 €</t>
    </r>
  </si>
  <si>
    <r>
      <t xml:space="preserve">Kreis Düren </t>
    </r>
    <r>
      <rPr>
        <b/>
        <sz val="10"/>
        <rFont val="Arial"/>
        <family val="2"/>
      </rPr>
      <t>1,50 € ?</t>
    </r>
  </si>
  <si>
    <r>
      <t xml:space="preserve">Kreis Heinsberg </t>
    </r>
    <r>
      <rPr>
        <b/>
        <sz val="10"/>
        <rFont val="Arial"/>
        <family val="2"/>
      </rPr>
      <t>3,00 €</t>
    </r>
  </si>
  <si>
    <r>
      <t xml:space="preserve">Kreis Neuss </t>
    </r>
    <r>
      <rPr>
        <b/>
        <sz val="10"/>
        <rFont val="Arial"/>
        <family val="2"/>
      </rPr>
      <t>4,60 €</t>
    </r>
  </si>
  <si>
    <r>
      <t xml:space="preserve">Kreis Viersen </t>
    </r>
    <r>
      <rPr>
        <b/>
        <sz val="10"/>
        <rFont val="Arial"/>
        <family val="2"/>
      </rPr>
      <t>2,00 € ?</t>
    </r>
  </si>
  <si>
    <r>
      <t xml:space="preserve">Stadt Grevenbroich </t>
    </r>
    <r>
      <rPr>
        <b/>
        <sz val="10"/>
        <rFont val="Arial"/>
        <family val="2"/>
      </rPr>
      <t>0,00 €</t>
    </r>
  </si>
  <si>
    <r>
      <t xml:space="preserve">Stadt Kaarst </t>
    </r>
    <r>
      <rPr>
        <b/>
        <sz val="10"/>
        <rFont val="Arial"/>
        <family val="2"/>
      </rPr>
      <t>4,50 €</t>
    </r>
  </si>
  <si>
    <r>
      <t xml:space="preserve">Stadt MG </t>
    </r>
    <r>
      <rPr>
        <b/>
        <sz val="10"/>
        <rFont val="Arial"/>
        <family val="2"/>
      </rPr>
      <t>2,30 €</t>
    </r>
  </si>
  <si>
    <r>
      <t xml:space="preserve">ab 14 Tage </t>
    </r>
    <r>
      <rPr>
        <b/>
        <sz val="10"/>
        <rFont val="Arial"/>
        <family val="2"/>
      </rPr>
      <t>5,00 €</t>
    </r>
  </si>
  <si>
    <r>
      <t>bis 14 Tage</t>
    </r>
    <r>
      <rPr>
        <b/>
        <sz val="10"/>
        <rFont val="Arial"/>
        <family val="2"/>
      </rPr>
      <t xml:space="preserve"> 4,50 €</t>
    </r>
  </si>
  <si>
    <r>
      <t xml:space="preserve">Stadt Viersen </t>
    </r>
    <r>
      <rPr>
        <b/>
        <sz val="10"/>
        <rFont val="Arial"/>
        <family val="2"/>
      </rPr>
      <t>0,00 €</t>
    </r>
  </si>
  <si>
    <r>
      <t xml:space="preserve">Erkelenz </t>
    </r>
    <r>
      <rPr>
        <b/>
        <sz val="10"/>
        <rFont val="Arial"/>
        <family val="2"/>
      </rPr>
      <t>3,00 €</t>
    </r>
  </si>
  <si>
    <r>
      <t xml:space="preserve">Stadt NE 4-7 Tage </t>
    </r>
    <r>
      <rPr>
        <b/>
        <sz val="10"/>
        <rFont val="Arial"/>
        <family val="2"/>
      </rPr>
      <t>3,30 €</t>
    </r>
  </si>
  <si>
    <t>LJP-Quote 2005</t>
  </si>
  <si>
    <t>erwartet (incl. Bildung)</t>
  </si>
  <si>
    <t>LJP-1,50</t>
  </si>
  <si>
    <t>Minimum</t>
  </si>
  <si>
    <t>Föhr (D)</t>
  </si>
  <si>
    <t>Korsika (F)</t>
  </si>
  <si>
    <t>Lenungsh.(S)</t>
  </si>
  <si>
    <t>Dahn (D)</t>
  </si>
  <si>
    <t>Betreuer</t>
  </si>
  <si>
    <t>Seeshaupt</t>
  </si>
  <si>
    <t>Simmerath (D)</t>
  </si>
  <si>
    <t>Thummes</t>
  </si>
  <si>
    <t>Außerwillgraten (A)</t>
  </si>
  <si>
    <t>Herbst</t>
  </si>
  <si>
    <t>Auszahlung 0,75</t>
  </si>
  <si>
    <t>Auszahlung 0,70</t>
  </si>
  <si>
    <t>kalkuliert 0,75€</t>
  </si>
  <si>
    <t>Köln od.MG</t>
  </si>
  <si>
    <t xml:space="preserve">  ca.100,00 €</t>
  </si>
  <si>
    <t>Schwach/W.</t>
  </si>
  <si>
    <t>Värmland S</t>
  </si>
  <si>
    <t>Gottschaldt</t>
  </si>
  <si>
    <t>J-Referat</t>
  </si>
  <si>
    <t>Hellrung</t>
  </si>
  <si>
    <t>Segel-FZ EA</t>
  </si>
  <si>
    <t>Norf-N.</t>
  </si>
  <si>
    <t>Wasel</t>
  </si>
  <si>
    <t>Xanten</t>
  </si>
  <si>
    <t>La Pinede</t>
  </si>
  <si>
    <t>ab 12 Jahre</t>
  </si>
  <si>
    <t>NE Süd</t>
  </si>
  <si>
    <t>Forstau</t>
  </si>
  <si>
    <t>Balatonelle</t>
  </si>
  <si>
    <t>Portugal</t>
  </si>
  <si>
    <t>13-18</t>
  </si>
  <si>
    <t>KK NE</t>
  </si>
  <si>
    <t>Zwiesel</t>
  </si>
  <si>
    <t>Calpe</t>
  </si>
  <si>
    <t>Fahrradtour</t>
  </si>
  <si>
    <t>Toskana</t>
  </si>
  <si>
    <t>Haus/Schiff</t>
  </si>
  <si>
    <t>Versöhn.NE</t>
  </si>
  <si>
    <t>Finca Arenys</t>
  </si>
  <si>
    <t>Ellemeet NL</t>
  </si>
  <si>
    <t>Hardt MG</t>
  </si>
  <si>
    <t>Niederheckenbach</t>
  </si>
  <si>
    <t>Waldbreitbach</t>
  </si>
  <si>
    <t>Rohren</t>
  </si>
  <si>
    <t>7-11</t>
  </si>
  <si>
    <t>Wickrachtberg</t>
  </si>
  <si>
    <t>Team</t>
  </si>
  <si>
    <t>340-360,00</t>
  </si>
  <si>
    <t>Friki MG</t>
  </si>
  <si>
    <t>12.04.04</t>
  </si>
  <si>
    <t>18.04.04</t>
  </si>
  <si>
    <t>Solingen-Ohligs</t>
  </si>
  <si>
    <t>10-15</t>
  </si>
  <si>
    <t>Stadt Dormagen</t>
  </si>
  <si>
    <t>Erftkreis</t>
  </si>
  <si>
    <t>Kreis Düren</t>
  </si>
  <si>
    <t>Kreis Heinsberg</t>
  </si>
  <si>
    <t>Kreis Neuss</t>
  </si>
  <si>
    <t>Kreis Viersen</t>
  </si>
  <si>
    <t>Stadt Grevenbroich</t>
  </si>
  <si>
    <t>Stadt Kaarst</t>
  </si>
  <si>
    <t>Stadt MG</t>
  </si>
  <si>
    <t>Stadt NE</t>
  </si>
  <si>
    <t>Stadt Viersen</t>
  </si>
  <si>
    <t>Erkelenz</t>
  </si>
  <si>
    <t>ab 14 Tage    4,10 €</t>
  </si>
  <si>
    <t>ab   8 Tage    3,60 €</t>
  </si>
  <si>
    <t>Kommunale Zuschüsse</t>
  </si>
  <si>
    <t>evtl. ändert sich die Antragsfrist!!!</t>
  </si>
  <si>
    <t>muss noch genehmigt werden</t>
  </si>
  <si>
    <t>4-7 Tag              3,30 €</t>
  </si>
  <si>
    <t>4-7 Tag           3,30 €</t>
  </si>
  <si>
    <t>bis 14 Tage        4,00 €</t>
  </si>
  <si>
    <t>bis 14 Tage     4,00 €</t>
  </si>
  <si>
    <t>ab 14 Tage         4,50 € ab 14 Tage      4,50 €</t>
  </si>
  <si>
    <t>03.04.04</t>
  </si>
  <si>
    <t>10.04.04</t>
  </si>
  <si>
    <t>Kernbach</t>
  </si>
  <si>
    <t>Korschenbr.</t>
  </si>
  <si>
    <t>Aepfelbach</t>
  </si>
  <si>
    <t>Fahrrad Mosel</t>
  </si>
  <si>
    <t>Chriki MG</t>
  </si>
  <si>
    <t>Beuschel</t>
  </si>
  <si>
    <t>Waldeck-Scheid</t>
  </si>
  <si>
    <t>Hambsch</t>
  </si>
  <si>
    <t>Peschiera del Garda</t>
  </si>
  <si>
    <t>Mrzezyno Polen</t>
  </si>
  <si>
    <t>Brouwershaven NL</t>
  </si>
  <si>
    <t>Waldniel</t>
  </si>
  <si>
    <t>Buscher</t>
  </si>
  <si>
    <t>Wohlde</t>
  </si>
  <si>
    <t>Torri del Benaco</t>
  </si>
  <si>
    <t>Schymke</t>
  </si>
  <si>
    <t>nicht im FZ-Prospekt</t>
  </si>
  <si>
    <t>TN</t>
  </si>
  <si>
    <t>Summe</t>
  </si>
  <si>
    <t>LJP-alle</t>
  </si>
  <si>
    <t>Zuschuss</t>
  </si>
  <si>
    <t>Städte</t>
  </si>
  <si>
    <t>Kreise</t>
  </si>
  <si>
    <t>u. 3€</t>
  </si>
  <si>
    <t>TN-</t>
  </si>
  <si>
    <t>als neue Quote im FZ-Bereich erhalten wir voraussichtlich 10.800.-€</t>
  </si>
  <si>
    <t>u. 4€</t>
  </si>
  <si>
    <t>bei der Portugal-Massnahme sind TN aus</t>
  </si>
  <si>
    <t>Troisdorf</t>
  </si>
  <si>
    <t>MG</t>
  </si>
  <si>
    <t>Kerken</t>
  </si>
  <si>
    <t>Stadt Neuss</t>
  </si>
  <si>
    <t>Kaarst</t>
  </si>
  <si>
    <t>KO</t>
  </si>
  <si>
    <t>27.7.-02.08.98</t>
  </si>
  <si>
    <t>Fahrradtour / Holland</t>
  </si>
  <si>
    <t>12+6</t>
  </si>
  <si>
    <t>2.10.-10.10.98</t>
  </si>
  <si>
    <t>Hinsbeck (Herbst-FZ)</t>
  </si>
  <si>
    <t>Reform.-Kgm. Neuss</t>
  </si>
  <si>
    <t>Zuschuß KK</t>
  </si>
  <si>
    <t>27.03.-05.04.</t>
  </si>
  <si>
    <t>05.04.-11.04.</t>
  </si>
  <si>
    <t>Taize / Frankreich</t>
  </si>
  <si>
    <t>17.06.-30.06.</t>
  </si>
  <si>
    <t>Dalheim</t>
  </si>
  <si>
    <t>18.06.-04.07.</t>
  </si>
  <si>
    <t>Montaione / Italien</t>
  </si>
  <si>
    <t>N.N.</t>
  </si>
  <si>
    <t>18.06.-02.07.</t>
  </si>
  <si>
    <t>Stevensbeck / Holland</t>
  </si>
  <si>
    <t>19.06.-03.07.</t>
  </si>
  <si>
    <t>Unterplättig / Schwarzw.</t>
  </si>
  <si>
    <t>19.06.-04.07.</t>
  </si>
  <si>
    <t>Argeles-sur-Mer / Frankr.</t>
  </si>
  <si>
    <t>Reform.-Kgm.Neuss</t>
  </si>
  <si>
    <t>Pelzer/Zenke</t>
  </si>
  <si>
    <t>21.06.-07.07.</t>
  </si>
  <si>
    <t>Velletri / Italien</t>
  </si>
  <si>
    <t>25.06.-04.07.</t>
  </si>
  <si>
    <t>Löffingen / Schwarzw.</t>
  </si>
  <si>
    <t>28.06.-09.07.</t>
  </si>
  <si>
    <t>Segelfr. / Holland</t>
  </si>
  <si>
    <t>02.07.-13.07.</t>
  </si>
  <si>
    <t>Glenngariff / Irland</t>
  </si>
  <si>
    <t>02.07.-16.07.</t>
  </si>
  <si>
    <t>Nossentin Mecklenburg</t>
  </si>
  <si>
    <t>Friedenskgm.MG</t>
  </si>
  <si>
    <t>03.07.-15.07.</t>
  </si>
  <si>
    <t>Hallig Hooge</t>
  </si>
  <si>
    <t>Südschweden</t>
  </si>
  <si>
    <t>Landgraf</t>
  </si>
  <si>
    <t>10.07.-30.07.</t>
  </si>
  <si>
    <t>Lennungshammer/Schwed</t>
  </si>
  <si>
    <t>12.07.-28.07.</t>
  </si>
  <si>
    <t>M.v.Dahlen</t>
  </si>
  <si>
    <t>14.07.-27.07.</t>
  </si>
  <si>
    <t>Kroatien</t>
  </si>
  <si>
    <t>16-22</t>
  </si>
  <si>
    <t>16.07.-31.07.</t>
  </si>
  <si>
    <t>Norwegen</t>
  </si>
  <si>
    <t>ab 15</t>
  </si>
  <si>
    <t>16.07.-24.07.</t>
  </si>
  <si>
    <t>Ungarn</t>
  </si>
  <si>
    <t>17.07.-31.07.</t>
  </si>
  <si>
    <t>wir</t>
  </si>
  <si>
    <t>Fahrradtour Nordsee</t>
  </si>
  <si>
    <t>Holland</t>
  </si>
  <si>
    <t>?</t>
  </si>
  <si>
    <t>Haug</t>
  </si>
  <si>
    <t>18.07.-01.08.</t>
  </si>
  <si>
    <t>Gedesby / Dänemark</t>
  </si>
  <si>
    <t>Rosenhäger</t>
  </si>
  <si>
    <t>Meigle / Schottland</t>
  </si>
  <si>
    <t>01.10.-09.10.</t>
  </si>
  <si>
    <t>Burg-Bilstein</t>
  </si>
  <si>
    <t>Reform.Kgm. Neuss</t>
  </si>
  <si>
    <t>2.Häfte</t>
  </si>
  <si>
    <t>Nordschweden</t>
  </si>
  <si>
    <t>ab 13</t>
  </si>
  <si>
    <t>VCP-MG</t>
  </si>
  <si>
    <t>10.07.-28.07.</t>
  </si>
  <si>
    <t>Norberg/Schweden</t>
  </si>
  <si>
    <t>Leenen</t>
  </si>
  <si>
    <t>Jugendreferat</t>
  </si>
  <si>
    <t>Kgm.</t>
  </si>
  <si>
    <t>7bis12</t>
  </si>
  <si>
    <t>13bis15</t>
  </si>
  <si>
    <t>16bis18</t>
  </si>
  <si>
    <t>16-25</t>
  </si>
  <si>
    <t xml:space="preserve">  </t>
  </si>
  <si>
    <t>15-19</t>
  </si>
  <si>
    <t>Via Reggio</t>
  </si>
  <si>
    <t>Ostia/Italien</t>
  </si>
  <si>
    <t>Irland</t>
  </si>
  <si>
    <t>Wasel-D.</t>
  </si>
  <si>
    <t>Agnos/Korfu</t>
  </si>
  <si>
    <t>Scheepers</t>
  </si>
  <si>
    <t>Hemer</t>
  </si>
  <si>
    <t>Segelfreizeit</t>
  </si>
  <si>
    <t>Kyas/Robertz</t>
  </si>
  <si>
    <t>Walchensee</t>
  </si>
  <si>
    <t>Aalborg DK</t>
  </si>
  <si>
    <t>Riedel</t>
  </si>
  <si>
    <t>Merville</t>
  </si>
  <si>
    <t>Gulsrud N</t>
  </si>
  <si>
    <t>Bramsche</t>
  </si>
  <si>
    <t>Marina  di ..</t>
  </si>
  <si>
    <t>Costa Brava</t>
  </si>
  <si>
    <t>Ref.NE</t>
  </si>
  <si>
    <t>Narbonne Plage</t>
  </si>
  <si>
    <t>Norf-Nievenh.</t>
  </si>
  <si>
    <t>Hardegsen</t>
  </si>
  <si>
    <t>Körber</t>
  </si>
  <si>
    <t>15-18</t>
  </si>
  <si>
    <t>Friedens-Kgm. MG</t>
  </si>
  <si>
    <t>Walbrecken</t>
  </si>
  <si>
    <t>Rurberg/Eifel</t>
  </si>
  <si>
    <t>ca. 430,00</t>
  </si>
  <si>
    <t>o.Z</t>
  </si>
  <si>
    <t>TN-Tg</t>
  </si>
  <si>
    <t>TN+Betr.teilw.geschätzt</t>
  </si>
  <si>
    <t>ist</t>
  </si>
  <si>
    <t>Diak.Werk Rheydt</t>
  </si>
  <si>
    <t>Schuhe</t>
  </si>
  <si>
    <t>Gardasee</t>
  </si>
  <si>
    <t>Dries</t>
  </si>
  <si>
    <t>Korsika F</t>
  </si>
  <si>
    <t>Reformat. NE</t>
  </si>
  <si>
    <t>Nimshuscheid</t>
  </si>
  <si>
    <t>Segeltrip NL</t>
  </si>
  <si>
    <t>Dreyer</t>
  </si>
  <si>
    <t>Hellenthal</t>
  </si>
  <si>
    <t>CVJM Odenkir.</t>
  </si>
  <si>
    <t>Insel Bornholm</t>
  </si>
  <si>
    <t>Kelzenberg</t>
  </si>
  <si>
    <t>NL Fahrräder</t>
  </si>
  <si>
    <t>Nießner</t>
  </si>
  <si>
    <t>Ermelo Gelderland</t>
  </si>
  <si>
    <t>Meuser</t>
  </si>
  <si>
    <t>Calpe Spanien</t>
  </si>
  <si>
    <t>Hinsbeck</t>
  </si>
  <si>
    <t>Löf/Mosel</t>
  </si>
  <si>
    <t>8 bis 12</t>
  </si>
  <si>
    <t>4.-13.04.98</t>
  </si>
  <si>
    <t>Bleialf / Eifel</t>
  </si>
  <si>
    <t>Christus-Kgm. Neuss</t>
  </si>
  <si>
    <t>34+7</t>
  </si>
  <si>
    <t>13.4.-19.4.98</t>
  </si>
  <si>
    <t>Taize</t>
  </si>
  <si>
    <t>Bäumker</t>
  </si>
  <si>
    <t>6+1</t>
  </si>
  <si>
    <t>24.6.-10.07.98</t>
  </si>
  <si>
    <t>Wicklow / Irland</t>
  </si>
  <si>
    <t>Wasel-Dellenbusch</t>
  </si>
  <si>
    <t>22+3</t>
  </si>
  <si>
    <t>Dieken</t>
  </si>
  <si>
    <t>20+1</t>
  </si>
  <si>
    <t>Calvi / Korsika</t>
  </si>
  <si>
    <t>16-18</t>
  </si>
  <si>
    <t>Erben-Neumann</t>
  </si>
  <si>
    <t>31+5</t>
  </si>
  <si>
    <t>25.6.-15.07.98</t>
  </si>
  <si>
    <t>Isigny-sur-Mer/Frankreich</t>
  </si>
  <si>
    <t>12+15</t>
  </si>
  <si>
    <t>Willmann</t>
  </si>
  <si>
    <t>23+4</t>
  </si>
  <si>
    <t>26.6.-10.07.98</t>
  </si>
  <si>
    <t>Borgwedel</t>
  </si>
  <si>
    <t>MG-Hardt</t>
  </si>
  <si>
    <t>30+5</t>
  </si>
  <si>
    <t>26.6.-11.07.98</t>
  </si>
  <si>
    <t>Mandelieu/Frankreich</t>
  </si>
  <si>
    <t>Reform.Kgm.Neuss</t>
  </si>
  <si>
    <t>44+5</t>
  </si>
  <si>
    <t>27.6.-06.07.98</t>
  </si>
  <si>
    <t>Helgoland</t>
  </si>
  <si>
    <t>43+7</t>
  </si>
  <si>
    <t>27.6.-10.07.98</t>
  </si>
  <si>
    <t>Segeln / Holland</t>
  </si>
  <si>
    <t>M. von Dahlen</t>
  </si>
  <si>
    <t>21+3</t>
  </si>
  <si>
    <t>28.6.-09.07.98</t>
  </si>
  <si>
    <t>Bad Godesberg</t>
  </si>
  <si>
    <t>MG-Rheindahlen</t>
  </si>
  <si>
    <t>21+7</t>
  </si>
  <si>
    <t>28.6.-11.07.98</t>
  </si>
  <si>
    <t>Walbrecken-Wuppertal</t>
  </si>
  <si>
    <t>25+8</t>
  </si>
  <si>
    <t>29.6.-19.07.98</t>
  </si>
  <si>
    <t>Glaskogens / Schweden</t>
  </si>
  <si>
    <t>33+6</t>
  </si>
  <si>
    <t>10.7.-02.08.98</t>
  </si>
  <si>
    <t>Fahrrad-Tour Spanien</t>
  </si>
  <si>
    <t>CVJM Rheydt</t>
  </si>
  <si>
    <t>Schimanski</t>
  </si>
  <si>
    <t>8+2</t>
  </si>
  <si>
    <t>10.7.-24.07.98</t>
  </si>
  <si>
    <t>Clwyd,Wales / England</t>
  </si>
  <si>
    <t>Bach</t>
  </si>
  <si>
    <t>18+3</t>
  </si>
  <si>
    <t>12.7.-26.07.98</t>
  </si>
  <si>
    <t>Pont l Abbe / Frankreich</t>
  </si>
  <si>
    <t>Büttgen</t>
  </si>
  <si>
    <t>Lischewski</t>
  </si>
  <si>
    <t>27+4</t>
  </si>
  <si>
    <t>13.7.-29.07.98</t>
  </si>
  <si>
    <t>Simmerfeld / Schwarzw.</t>
  </si>
  <si>
    <t>Reuther</t>
  </si>
  <si>
    <t>27+6</t>
  </si>
  <si>
    <t>17.7.-05.08.98</t>
  </si>
  <si>
    <t>Figueira da Foz / Portugal</t>
  </si>
  <si>
    <t>15-26</t>
  </si>
  <si>
    <t>Dührkopp-Dülge</t>
  </si>
  <si>
    <t>25+5</t>
  </si>
  <si>
    <t>18.7.-08.08.98</t>
  </si>
  <si>
    <t>Hörning / Dänemark</t>
  </si>
  <si>
    <t>21+4</t>
  </si>
  <si>
    <t>19.7.-08.08.98</t>
  </si>
  <si>
    <t>Jönndalen / Norwegen</t>
  </si>
  <si>
    <t>Halter</t>
  </si>
  <si>
    <t>24+4</t>
  </si>
  <si>
    <t>20.7.-05.08.98</t>
  </si>
  <si>
    <t>Steckenborn</t>
  </si>
  <si>
    <t>26+8</t>
  </si>
  <si>
    <t>22.7.-06.08.98</t>
  </si>
  <si>
    <t>Gulsrud / Norwegen</t>
  </si>
  <si>
    <t>51+8</t>
  </si>
  <si>
    <t>25.7.-08.08.98</t>
  </si>
  <si>
    <t>Nykobing / Dänemark</t>
  </si>
  <si>
    <t>Kutschker</t>
  </si>
  <si>
    <t>30+6</t>
  </si>
  <si>
    <t>Montalivet / Frankreich</t>
  </si>
  <si>
    <t>29+5</t>
  </si>
  <si>
    <t>26.7.-08.08.98</t>
  </si>
  <si>
    <t>34+8</t>
  </si>
  <si>
    <t>Jugendh.Hinsbeck</t>
  </si>
  <si>
    <t>9-13</t>
  </si>
  <si>
    <t>Fr.Zenke</t>
  </si>
  <si>
    <t>Nr.</t>
  </si>
  <si>
    <t>LEITUNG</t>
  </si>
  <si>
    <t>TN-Betreuer</t>
  </si>
  <si>
    <t>Zuschuss KKGN</t>
  </si>
  <si>
    <t>teilw. geschätzt</t>
  </si>
  <si>
    <t>kalkuliert</t>
  </si>
  <si>
    <t>04.07.2001</t>
  </si>
  <si>
    <t>Schott.Highlands</t>
  </si>
  <si>
    <t>Rheydt</t>
  </si>
  <si>
    <t>Wasel-Del.</t>
  </si>
  <si>
    <t xml:space="preserve">Vaset Norwegen   </t>
  </si>
  <si>
    <t>ab 14</t>
  </si>
  <si>
    <t>999/1.049</t>
  </si>
  <si>
    <t>Dormagen</t>
  </si>
  <si>
    <t>Pfeiffer</t>
  </si>
  <si>
    <t>Ardechè Frankr.</t>
  </si>
  <si>
    <t>810-850</t>
  </si>
  <si>
    <t>Neuss-Süd</t>
  </si>
  <si>
    <t>Larbig</t>
  </si>
  <si>
    <t>Brüggen i.Naturp.</t>
  </si>
  <si>
    <t>Rheindahlen</t>
  </si>
  <si>
    <t>Schwertferger</t>
  </si>
  <si>
    <t>Rydsnäs S</t>
  </si>
  <si>
    <t>Wolter</t>
  </si>
  <si>
    <t>Ensro Lägergrad S</t>
  </si>
  <si>
    <t xml:space="preserve"> </t>
  </si>
  <si>
    <t>Chriki NE</t>
  </si>
  <si>
    <t>Büker</t>
  </si>
  <si>
    <t>Marienheide</t>
  </si>
  <si>
    <t>Jüchen</t>
  </si>
  <si>
    <t>Albers</t>
  </si>
  <si>
    <t>Wolkenland</t>
  </si>
  <si>
    <t>Norf-Nievenheim</t>
  </si>
  <si>
    <t>Puchelt</t>
  </si>
  <si>
    <t>Schliersee</t>
  </si>
  <si>
    <t>Brüggen</t>
  </si>
  <si>
    <t>Mackscheidt</t>
  </si>
  <si>
    <t>Wallbrecken</t>
  </si>
  <si>
    <t>9-12</t>
  </si>
  <si>
    <t>Mechler</t>
  </si>
  <si>
    <t>Zetel</t>
  </si>
  <si>
    <t>ab 12</t>
  </si>
  <si>
    <t>Friedens-Kgm.MG</t>
  </si>
  <si>
    <t>Umbach</t>
  </si>
  <si>
    <t>St. Teresa/Italien</t>
  </si>
  <si>
    <t>Ref.Kgm. NE</t>
  </si>
  <si>
    <t>Zenke</t>
  </si>
  <si>
    <t>Höör S</t>
  </si>
  <si>
    <t>KK</t>
  </si>
  <si>
    <t>Sablotny</t>
  </si>
  <si>
    <t>Oberau Tirol</t>
  </si>
  <si>
    <t>Fröschen</t>
  </si>
  <si>
    <t>Spanien</t>
  </si>
  <si>
    <t>799-849</t>
  </si>
  <si>
    <t>Fahrradt.z.Ostsee</t>
  </si>
  <si>
    <t>Wevelinghoven</t>
  </si>
  <si>
    <t>Kunz</t>
  </si>
  <si>
    <t>Lenungshammar S</t>
  </si>
  <si>
    <t>Holzbüttgen</t>
  </si>
  <si>
    <t>Laumen</t>
  </si>
  <si>
    <t>Dreschvitz Rügen</t>
  </si>
  <si>
    <t>Jugendgilde Ry</t>
  </si>
  <si>
    <t>Biermann</t>
  </si>
  <si>
    <t>ohne Zusch.</t>
  </si>
  <si>
    <t>Altenahr</t>
  </si>
  <si>
    <t>8-11</t>
  </si>
  <si>
    <t>CVJM Odenk.</t>
  </si>
  <si>
    <t>Lübke</t>
  </si>
  <si>
    <t xml:space="preserve">    </t>
  </si>
  <si>
    <t>Apta Norwegen</t>
  </si>
  <si>
    <t>Beuscher</t>
  </si>
  <si>
    <t>Goldenstedt</t>
  </si>
  <si>
    <t>Wünsche</t>
  </si>
  <si>
    <t>Warstein</t>
  </si>
  <si>
    <t>DW Rheydt</t>
  </si>
  <si>
    <t>Sack</t>
  </si>
  <si>
    <t>ohne Zuschuss</t>
  </si>
  <si>
    <t>Linde NL</t>
  </si>
  <si>
    <t>11-16</t>
  </si>
  <si>
    <t>Kirchherten</t>
  </si>
  <si>
    <t>Dinslaken</t>
  </si>
  <si>
    <t>Insel Rügen</t>
  </si>
  <si>
    <t>14-16</t>
  </si>
  <si>
    <t>Hardt</t>
  </si>
  <si>
    <t>Erke</t>
  </si>
  <si>
    <t>Burg Bilstein</t>
  </si>
  <si>
    <t>Blankenheim</t>
  </si>
  <si>
    <t>Odenkirchen</t>
  </si>
  <si>
    <t>Robertz</t>
  </si>
  <si>
    <t>Nordhorn</t>
  </si>
  <si>
    <t>Auszahlung</t>
  </si>
  <si>
    <t>tatsächlich</t>
  </si>
  <si>
    <t>Velletri/Rom</t>
  </si>
  <si>
    <t>La Pinede Korsika</t>
  </si>
  <si>
    <t>Buddenberg</t>
  </si>
  <si>
    <t>Waldheim/Brahmsee</t>
  </si>
  <si>
    <t>Hackenberg</t>
  </si>
  <si>
    <t>Dalheim-Rödgen</t>
  </si>
  <si>
    <t>Schwertfeger</t>
  </si>
  <si>
    <t>Hallaskog/Schwed.</t>
  </si>
  <si>
    <t>Tröbs</t>
  </si>
  <si>
    <t>Mittelmeer</t>
  </si>
  <si>
    <t>Casole d'Elsa Tosk.</t>
  </si>
  <si>
    <t xml:space="preserve">Cova e Gala Port. </t>
  </si>
  <si>
    <t>KK Neuss</t>
  </si>
  <si>
    <t>Schwach</t>
  </si>
  <si>
    <t>Kappeln a.d.Schl.</t>
  </si>
  <si>
    <t>Balaton Ungarn</t>
  </si>
  <si>
    <t>Christus NE</t>
  </si>
  <si>
    <t>Glaskogen Lenung.</t>
  </si>
  <si>
    <t>Mandelieu F</t>
  </si>
  <si>
    <t>KK Gladbach</t>
  </si>
  <si>
    <t>Friedens MG</t>
  </si>
  <si>
    <t>Moraira Spanien</t>
  </si>
  <si>
    <t>Wickrathberg</t>
  </si>
  <si>
    <t>Schmitz</t>
  </si>
  <si>
    <t>Hemeln</t>
  </si>
  <si>
    <t>NR</t>
  </si>
  <si>
    <t>Datum</t>
  </si>
  <si>
    <t>Ziel</t>
  </si>
  <si>
    <t>Alter</t>
  </si>
  <si>
    <t>Preis</t>
  </si>
  <si>
    <t>Tage</t>
  </si>
  <si>
    <t>Kirchengemeinde</t>
  </si>
  <si>
    <t>Leitung</t>
  </si>
  <si>
    <t>TN+Betreuer</t>
  </si>
  <si>
    <t>TN-Tage</t>
  </si>
  <si>
    <t>Zuschuß Kirchenkreis</t>
  </si>
  <si>
    <t>Beginn</t>
  </si>
  <si>
    <t>Ende</t>
  </si>
  <si>
    <t>7 bis 12</t>
  </si>
  <si>
    <t>13 bis 15</t>
  </si>
  <si>
    <t>16 bis 18</t>
  </si>
  <si>
    <t>Schönecken</t>
  </si>
  <si>
    <t>10-14</t>
  </si>
  <si>
    <t>Chriki Neuss</t>
  </si>
  <si>
    <t>Eidmann</t>
  </si>
  <si>
    <t>finca arenys Spanien</t>
  </si>
  <si>
    <t>14-18</t>
  </si>
  <si>
    <t>Kgm. Jüchen</t>
  </si>
  <si>
    <t>Pfr. Beuscher</t>
  </si>
  <si>
    <t>Isigny-sur-Mer F</t>
  </si>
  <si>
    <t>12-15</t>
  </si>
  <si>
    <t>Kgm. Wevelinghoven</t>
  </si>
  <si>
    <t>Hr.Willmann</t>
  </si>
  <si>
    <t>ausgefallen</t>
  </si>
  <si>
    <t>Solingen</t>
  </si>
  <si>
    <t>8-12</t>
  </si>
  <si>
    <t>Kgm. Rheindahlen</t>
  </si>
  <si>
    <t>Hr.Schwertfeger</t>
  </si>
  <si>
    <t>Balaton fenyves H</t>
  </si>
  <si>
    <t>13-17</t>
  </si>
  <si>
    <t>Hr.Büker</t>
  </si>
  <si>
    <t>Le Calca Korsika</t>
  </si>
  <si>
    <t>14-17</t>
  </si>
  <si>
    <t>880bis980</t>
  </si>
  <si>
    <t>Kgm. Büttgen</t>
  </si>
  <si>
    <t>Fr.Lischewski</t>
  </si>
  <si>
    <t>Mandelieu Süd-F.</t>
  </si>
  <si>
    <t>Reformationskirche NE</t>
  </si>
  <si>
    <t>Fr. Zenke</t>
  </si>
  <si>
    <t>Monschau/Eifel</t>
  </si>
  <si>
    <t>Kgm. Norf-Nievenheim</t>
  </si>
  <si>
    <t>Hr.Hackenberg</t>
  </si>
  <si>
    <t>Rinkscheid/Meinerzh</t>
  </si>
  <si>
    <t>Fr.Albers</t>
  </si>
  <si>
    <t>Lenungshammar</t>
  </si>
  <si>
    <t>13-16</t>
  </si>
  <si>
    <t>Kgm. Holzbüttgen</t>
  </si>
  <si>
    <t>Hr.Laumen</t>
  </si>
  <si>
    <t>Burgwedel/Nieders.</t>
  </si>
  <si>
    <t>6-11</t>
  </si>
  <si>
    <t>Kgm.Odenkirchen Römerbr.</t>
  </si>
  <si>
    <t>Fr.Baaken</t>
  </si>
  <si>
    <t>Calpe Alicante E</t>
  </si>
  <si>
    <t>ab 16</t>
  </si>
  <si>
    <t>Kgm. Rheydt</t>
  </si>
  <si>
    <t>Fr.Wasel-Dellenb</t>
  </si>
  <si>
    <t>Unterplättig</t>
  </si>
  <si>
    <t>Fr.Wünsche</t>
  </si>
  <si>
    <t>Nemesvita Balaton H</t>
  </si>
  <si>
    <t>Hr.Wolter</t>
  </si>
  <si>
    <t>Calpe /Spanien</t>
  </si>
  <si>
    <t>Kgm.Wickrathberg</t>
  </si>
  <si>
    <t>Fr. Foltz</t>
  </si>
  <si>
    <t>Via Reggio Tosc. I</t>
  </si>
  <si>
    <t>790bis850</t>
  </si>
  <si>
    <t>Kgm. Dormagen</t>
  </si>
  <si>
    <t>Pfr.Pfeiffer</t>
  </si>
  <si>
    <t>Velletri Rom I</t>
  </si>
  <si>
    <t>ab 18</t>
  </si>
  <si>
    <t>Hr.Roscher</t>
  </si>
  <si>
    <t>Marburg</t>
  </si>
  <si>
    <t>10-13</t>
  </si>
  <si>
    <t>440bis460</t>
  </si>
  <si>
    <t>Kgm. Neuss-Süd</t>
  </si>
  <si>
    <t>Hr.Larbig</t>
  </si>
  <si>
    <t>Bad Zwischenahn</t>
  </si>
  <si>
    <t>Diak.Werk NE</t>
  </si>
  <si>
    <t>NN</t>
  </si>
  <si>
    <t>kein Zuschuss</t>
  </si>
  <si>
    <t>Bostalsee Fahrradt.</t>
  </si>
  <si>
    <t>11-14</t>
  </si>
  <si>
    <t>Hr.Kunz</t>
  </si>
  <si>
    <t>Neumünster</t>
  </si>
  <si>
    <t>400bis490</t>
  </si>
  <si>
    <t>Friedenskirche MG</t>
  </si>
  <si>
    <t>Pfr.Sasse</t>
  </si>
  <si>
    <t>Steckenborn/Eifel</t>
  </si>
  <si>
    <t>CVJM Odenkirchen</t>
  </si>
  <si>
    <t>Hr.v.Dahlen</t>
  </si>
  <si>
    <t>Rügen</t>
  </si>
  <si>
    <t>13-15</t>
  </si>
  <si>
    <t>Kirchenkreis</t>
  </si>
  <si>
    <t>Hr.Sablotny</t>
  </si>
  <si>
    <t>Schweriner See</t>
  </si>
  <si>
    <t>Diakon.Werk Rheydt</t>
  </si>
  <si>
    <t>Hr.Schuhe</t>
  </si>
  <si>
    <t>Seeroskerke/NL</t>
  </si>
  <si>
    <t>Kgm. Hardt</t>
  </si>
  <si>
    <t>Fr.Erke</t>
  </si>
  <si>
    <t>Zetel/Wilhelmshaven</t>
  </si>
  <si>
    <t>12-16</t>
  </si>
  <si>
    <t>640bis700</t>
  </si>
  <si>
    <t>Fr.Umbach</t>
  </si>
  <si>
    <t>Sligo/Irland</t>
  </si>
  <si>
    <t>Kgm.Norf-Nievenheim</t>
  </si>
  <si>
    <t>Fr.Haug</t>
  </si>
  <si>
    <t>Hardingen</t>
  </si>
  <si>
    <t>von</t>
  </si>
  <si>
    <t>bis</t>
  </si>
  <si>
    <t>Niederlande</t>
  </si>
  <si>
    <t>Am Norfbach</t>
  </si>
  <si>
    <t>Jan Peter Puchelt</t>
  </si>
  <si>
    <t>Rene Bamberg</t>
  </si>
  <si>
    <t>JF Vittsjö</t>
  </si>
  <si>
    <t>Corina Strunk</t>
  </si>
  <si>
    <t>Flekkefjord</t>
  </si>
  <si>
    <t>Adnunandstraße</t>
  </si>
  <si>
    <t>Sebastian Appelfeller</t>
  </si>
  <si>
    <t>KF Weeze</t>
  </si>
  <si>
    <t>Deutschland</t>
  </si>
  <si>
    <t>Birgit Erke</t>
  </si>
  <si>
    <t>Ijseelmeer</t>
  </si>
  <si>
    <t>Korschenbroich</t>
  </si>
  <si>
    <t>Stefan Bau</t>
  </si>
  <si>
    <t>Gerolstein</t>
  </si>
  <si>
    <t>Tim Treis</t>
  </si>
  <si>
    <t>Cane de Mar</t>
  </si>
  <si>
    <t>WildnisCamp</t>
  </si>
  <si>
    <t>Grevenbroich</t>
  </si>
  <si>
    <t>Sabine Koch</t>
  </si>
  <si>
    <t>Caldes d`Estrac</t>
  </si>
  <si>
    <t>Beek/Monferland</t>
  </si>
  <si>
    <t>Claudia Tröbs</t>
  </si>
  <si>
    <t>Zeltfreizeit Haltern am See</t>
  </si>
  <si>
    <t>Burgfreizeit</t>
  </si>
  <si>
    <t>Claudine Bartl</t>
  </si>
  <si>
    <t>Simmerath/Eifel</t>
  </si>
  <si>
    <t>Bergisches Land</t>
  </si>
  <si>
    <t>KF Nideggen</t>
  </si>
  <si>
    <t>Sven Zastrow</t>
  </si>
  <si>
    <t>Oberhausen</t>
  </si>
  <si>
    <t>Annemarie Köhler</t>
  </si>
  <si>
    <t>Kanufreizeit MVP</t>
  </si>
  <si>
    <t>Bornholm</t>
  </si>
  <si>
    <t>Dänemark</t>
  </si>
  <si>
    <t>Charles Hackbarth</t>
  </si>
  <si>
    <t>Dirk Kooy</t>
  </si>
  <si>
    <t>Fahrradfreizeit</t>
  </si>
  <si>
    <t>Toscana</t>
  </si>
  <si>
    <t>Italien</t>
  </si>
  <si>
    <t>in Kaarst</t>
  </si>
  <si>
    <t>Friki Mönchengladbach</t>
  </si>
  <si>
    <t>Martin Pilz</t>
  </si>
  <si>
    <t>Hausboot in Berlin</t>
  </si>
  <si>
    <t>Mascha Degen</t>
  </si>
  <si>
    <t>Till Hüttenberger</t>
  </si>
  <si>
    <t>Christus Neuss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</si>
</sst>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#,##0.00\ &quot;DM&quot;;[Red]\-#,##0.00\ &quot;DM&quot;"/>
    <numFmt numFmtId="175" formatCode="dd\.mm\.yy"/>
    <numFmt numFmtId="176" formatCode="#,##0.00[$DM-407]"/>
    <numFmt numFmtId="177" formatCode="#,##0.00\ &quot;DM&quot;;[Red]#,##0.00\ &quot;DM&quot;"/>
    <numFmt numFmtId="178" formatCode="#,##0.00\ &quot;DM&quot;"/>
    <numFmt numFmtId="179" formatCode="_-* #,##0.00\ [$€-1]_-;\-* #,##0.00\ [$€-1]_-;_-* &quot;-&quot;??\ [$€-1]_-"/>
    <numFmt numFmtId="180" formatCode="#,##0.00\ [$€-1]"/>
    <numFmt numFmtId="181" formatCode="#,##0.00\ _D_M"/>
    <numFmt numFmtId="182" formatCode="#,##0.00\ [$€-1];[Red]\-#,##0.00\ [$€-1]"/>
    <numFmt numFmtId="183" formatCode="#,##0.00\ &quot;€&quot;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#,##0.00\ _€"/>
    <numFmt numFmtId="189" formatCode="[$-407]dddd\,\ d\.\ mmmm\ yyyy"/>
    <numFmt numFmtId="190" formatCode="&quot;€&quot;"/>
  </numFmts>
  <fonts count="62">
    <font>
      <sz val="10"/>
      <name val="Arial"/>
      <family val="0"/>
    </font>
    <font>
      <b/>
      <sz val="12"/>
      <name val="Verdana"/>
      <family val="0"/>
    </font>
    <font>
      <i/>
      <sz val="12"/>
      <name val="Verdana"/>
      <family val="0"/>
    </font>
    <font>
      <b/>
      <i/>
      <sz val="12"/>
      <name val="Verdana"/>
      <family val="0"/>
    </font>
    <font>
      <b/>
      <sz val="10"/>
      <color indexed="12"/>
      <name val="Arial"/>
      <family val="2"/>
    </font>
    <font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trike/>
      <sz val="10"/>
      <name val="Arial"/>
      <family val="2"/>
    </font>
    <font>
      <b/>
      <u val="doubleAccounting"/>
      <sz val="10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sz val="10"/>
      <color theme="1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9" fillId="28" borderId="0" applyNumberFormat="0" applyBorder="0" applyAlignment="0" applyProtection="0"/>
    <xf numFmtId="17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463">
    <xf numFmtId="0" fontId="0" fillId="0" borderId="0" xfId="0" applyAlignment="1">
      <alignment/>
    </xf>
    <xf numFmtId="0" fontId="4" fillId="33" borderId="0" xfId="0" applyNumberFormat="1" applyFont="1" applyFill="1" applyAlignment="1">
      <alignment horizontal="center"/>
    </xf>
    <xf numFmtId="175" fontId="4" fillId="33" borderId="0" xfId="0" applyNumberFormat="1" applyFont="1" applyFill="1" applyAlignment="1">
      <alignment horizontal="center"/>
    </xf>
    <xf numFmtId="176" fontId="4" fillId="33" borderId="0" xfId="0" applyNumberFormat="1" applyFont="1" applyFill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5" fillId="34" borderId="0" xfId="0" applyNumberFormat="1" applyFont="1" applyFill="1" applyAlignment="1">
      <alignment/>
    </xf>
    <xf numFmtId="0" fontId="5" fillId="34" borderId="0" xfId="0" applyNumberFormat="1" applyFont="1" applyFill="1" applyAlignment="1">
      <alignment horizontal="center"/>
    </xf>
    <xf numFmtId="176" fontId="5" fillId="34" borderId="0" xfId="0" applyNumberFormat="1" applyFont="1" applyFill="1" applyAlignment="1">
      <alignment horizontal="center"/>
    </xf>
    <xf numFmtId="0" fontId="5" fillId="34" borderId="11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/>
    </xf>
    <xf numFmtId="175" fontId="6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176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176" fontId="6" fillId="0" borderId="10" xfId="0" applyNumberFormat="1" applyFont="1" applyBorder="1" applyAlignment="1">
      <alignment/>
    </xf>
    <xf numFmtId="0" fontId="6" fillId="33" borderId="10" xfId="0" applyNumberFormat="1" applyFont="1" applyFill="1" applyBorder="1" applyAlignment="1">
      <alignment horizontal="left"/>
    </xf>
    <xf numFmtId="176" fontId="6" fillId="33" borderId="10" xfId="0" applyNumberFormat="1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center"/>
    </xf>
    <xf numFmtId="174" fontId="6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174" fontId="7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177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8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right"/>
    </xf>
    <xf numFmtId="14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77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right"/>
    </xf>
    <xf numFmtId="177" fontId="9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178" fontId="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177" fontId="0" fillId="0" borderId="0" xfId="0" applyNumberFormat="1" applyAlignment="1">
      <alignment/>
    </xf>
    <xf numFmtId="178" fontId="7" fillId="0" borderId="0" xfId="0" applyNumberFormat="1" applyFont="1" applyAlignment="1">
      <alignment/>
    </xf>
    <xf numFmtId="17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174" fontId="0" fillId="0" borderId="10" xfId="0" applyNumberFormat="1" applyFont="1" applyBorder="1" applyAlignment="1">
      <alignment/>
    </xf>
    <xf numFmtId="174" fontId="0" fillId="0" borderId="0" xfId="0" applyNumberFormat="1" applyAlignment="1">
      <alignment/>
    </xf>
    <xf numFmtId="17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74" fontId="10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49" fontId="0" fillId="0" borderId="10" xfId="0" applyNumberFormat="1" applyBorder="1" applyAlignment="1">
      <alignment/>
    </xf>
    <xf numFmtId="49" fontId="7" fillId="0" borderId="10" xfId="0" applyNumberFormat="1" applyFont="1" applyBorder="1" applyAlignment="1">
      <alignment horizontal="center"/>
    </xf>
    <xf numFmtId="179" fontId="7" fillId="0" borderId="10" xfId="46" applyFont="1" applyBorder="1" applyAlignment="1">
      <alignment horizontal="right"/>
    </xf>
    <xf numFmtId="179" fontId="0" fillId="0" borderId="10" xfId="46" applyFont="1" applyBorder="1" applyAlignment="1">
      <alignment/>
    </xf>
    <xf numFmtId="179" fontId="9" fillId="0" borderId="10" xfId="46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7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80" fontId="8" fillId="0" borderId="10" xfId="0" applyNumberFormat="1" applyFont="1" applyBorder="1" applyAlignment="1">
      <alignment/>
    </xf>
    <xf numFmtId="179" fontId="8" fillId="0" borderId="10" xfId="46" applyFont="1" applyBorder="1" applyAlignment="1">
      <alignment/>
    </xf>
    <xf numFmtId="179" fontId="11" fillId="0" borderId="10" xfId="46" applyFont="1" applyBorder="1" applyAlignment="1">
      <alignment horizontal="center"/>
    </xf>
    <xf numFmtId="180" fontId="11" fillId="0" borderId="10" xfId="0" applyNumberFormat="1" applyFont="1" applyBorder="1" applyAlignment="1">
      <alignment horizontal="center"/>
    </xf>
    <xf numFmtId="14" fontId="8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14" fontId="12" fillId="0" borderId="10" xfId="0" applyNumberFormat="1" applyFont="1" applyBorder="1" applyAlignment="1">
      <alignment/>
    </xf>
    <xf numFmtId="179" fontId="12" fillId="0" borderId="10" xfId="46" applyFont="1" applyBorder="1" applyAlignment="1">
      <alignment/>
    </xf>
    <xf numFmtId="0" fontId="8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11" fillId="35" borderId="10" xfId="0" applyFont="1" applyFill="1" applyBorder="1" applyAlignment="1">
      <alignment textRotation="45"/>
    </xf>
    <xf numFmtId="179" fontId="11" fillId="35" borderId="10" xfId="46" applyFont="1" applyFill="1" applyBorder="1" applyAlignment="1">
      <alignment textRotation="45"/>
    </xf>
    <xf numFmtId="0" fontId="11" fillId="35" borderId="10" xfId="0" applyFont="1" applyFill="1" applyBorder="1" applyAlignment="1">
      <alignment horizontal="center" textRotation="45"/>
    </xf>
    <xf numFmtId="0" fontId="8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/>
    </xf>
    <xf numFmtId="179" fontId="8" fillId="36" borderId="10" xfId="46" applyFont="1" applyFill="1" applyBorder="1" applyAlignment="1">
      <alignment/>
    </xf>
    <xf numFmtId="180" fontId="8" fillId="36" borderId="10" xfId="0" applyNumberFormat="1" applyFont="1" applyFill="1" applyBorder="1" applyAlignment="1">
      <alignment/>
    </xf>
    <xf numFmtId="179" fontId="11" fillId="35" borderId="10" xfId="46" applyFont="1" applyFill="1" applyBorder="1" applyAlignment="1">
      <alignment horizontal="center" textRotation="45"/>
    </xf>
    <xf numFmtId="180" fontId="8" fillId="35" borderId="10" xfId="0" applyNumberFormat="1" applyFont="1" applyFill="1" applyBorder="1" applyAlignment="1">
      <alignment horizontal="center" textRotation="45"/>
    </xf>
    <xf numFmtId="181" fontId="0" fillId="0" borderId="10" xfId="46" applyNumberFormat="1" applyFont="1" applyBorder="1" applyAlignment="1">
      <alignment horizontal="right"/>
    </xf>
    <xf numFmtId="181" fontId="0" fillId="0" borderId="10" xfId="0" applyNumberFormat="1" applyBorder="1" applyAlignment="1">
      <alignment horizontal="right"/>
    </xf>
    <xf numFmtId="181" fontId="7" fillId="0" borderId="10" xfId="46" applyNumberFormat="1" applyFont="1" applyBorder="1" applyAlignment="1">
      <alignment horizontal="center"/>
    </xf>
    <xf numFmtId="180" fontId="0" fillId="0" borderId="10" xfId="0" applyNumberFormat="1" applyBorder="1" applyAlignment="1">
      <alignment horizontal="right"/>
    </xf>
    <xf numFmtId="180" fontId="7" fillId="0" borderId="10" xfId="46" applyNumberFormat="1" applyFont="1" applyBorder="1" applyAlignment="1">
      <alignment horizontal="right"/>
    </xf>
    <xf numFmtId="180" fontId="0" fillId="0" borderId="10" xfId="46" applyNumberFormat="1" applyFont="1" applyBorder="1" applyAlignment="1">
      <alignment/>
    </xf>
    <xf numFmtId="180" fontId="0" fillId="0" borderId="10" xfId="0" applyNumberFormat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80" fontId="9" fillId="0" borderId="10" xfId="0" applyNumberFormat="1" applyFont="1" applyBorder="1" applyAlignment="1">
      <alignment horizontal="right"/>
    </xf>
    <xf numFmtId="1" fontId="9" fillId="0" borderId="10" xfId="0" applyNumberFormat="1" applyFont="1" applyBorder="1" applyAlignment="1">
      <alignment horizontal="center"/>
    </xf>
    <xf numFmtId="180" fontId="9" fillId="0" borderId="10" xfId="0" applyNumberFormat="1" applyFont="1" applyBorder="1" applyAlignment="1">
      <alignment/>
    </xf>
    <xf numFmtId="179" fontId="7" fillId="0" borderId="10" xfId="46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79" fontId="0" fillId="0" borderId="10" xfId="46" applyFont="1" applyBorder="1" applyAlignment="1">
      <alignment/>
    </xf>
    <xf numFmtId="180" fontId="0" fillId="0" borderId="10" xfId="0" applyNumberFormat="1" applyFont="1" applyBorder="1" applyAlignment="1">
      <alignment/>
    </xf>
    <xf numFmtId="0" fontId="0" fillId="36" borderId="10" xfId="0" applyFont="1" applyFill="1" applyBorder="1" applyAlignment="1">
      <alignment horizontal="center"/>
    </xf>
    <xf numFmtId="179" fontId="0" fillId="36" borderId="10" xfId="46" applyFont="1" applyFill="1" applyBorder="1" applyAlignment="1">
      <alignment/>
    </xf>
    <xf numFmtId="180" fontId="0" fillId="36" borderId="10" xfId="0" applyNumberFormat="1" applyFont="1" applyFill="1" applyBorder="1" applyAlignment="1">
      <alignment/>
    </xf>
    <xf numFmtId="181" fontId="0" fillId="0" borderId="0" xfId="0" applyNumberFormat="1" applyAlignment="1">
      <alignment/>
    </xf>
    <xf numFmtId="1" fontId="7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81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181" fontId="0" fillId="0" borderId="10" xfId="46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182" fontId="0" fillId="0" borderId="10" xfId="0" applyNumberFormat="1" applyBorder="1" applyAlignment="1">
      <alignment/>
    </xf>
    <xf numFmtId="181" fontId="9" fillId="0" borderId="10" xfId="0" applyNumberFormat="1" applyFont="1" applyBorder="1" applyAlignment="1">
      <alignment/>
    </xf>
    <xf numFmtId="0" fontId="0" fillId="35" borderId="10" xfId="0" applyFont="1" applyFill="1" applyBorder="1" applyAlignment="1">
      <alignment horizontal="right"/>
    </xf>
    <xf numFmtId="49" fontId="0" fillId="35" borderId="10" xfId="0" applyNumberFormat="1" applyFont="1" applyFill="1" applyBorder="1" applyAlignment="1">
      <alignment horizontal="right"/>
    </xf>
    <xf numFmtId="0" fontId="0" fillId="35" borderId="10" xfId="0" applyFont="1" applyFill="1" applyBorder="1" applyAlignment="1">
      <alignment horizontal="left"/>
    </xf>
    <xf numFmtId="49" fontId="0" fillId="35" borderId="10" xfId="0" applyNumberFormat="1" applyFont="1" applyFill="1" applyBorder="1" applyAlignment="1">
      <alignment horizontal="center"/>
    </xf>
    <xf numFmtId="181" fontId="0" fillId="35" borderId="10" xfId="46" applyNumberFormat="1" applyFont="1" applyFill="1" applyBorder="1" applyAlignment="1">
      <alignment horizontal="center"/>
    </xf>
    <xf numFmtId="180" fontId="0" fillId="35" borderId="10" xfId="46" applyNumberFormat="1" applyFont="1" applyFill="1" applyBorder="1" applyAlignment="1">
      <alignment horizontal="right"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14" fontId="0" fillId="35" borderId="10" xfId="0" applyNumberFormat="1" applyFill="1" applyBorder="1" applyAlignment="1">
      <alignment/>
    </xf>
    <xf numFmtId="49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81" fontId="0" fillId="35" borderId="10" xfId="0" applyNumberFormat="1" applyFill="1" applyBorder="1" applyAlignment="1">
      <alignment/>
    </xf>
    <xf numFmtId="0" fontId="0" fillId="0" borderId="12" xfId="0" applyBorder="1" applyAlignment="1">
      <alignment/>
    </xf>
    <xf numFmtId="14" fontId="0" fillId="35" borderId="13" xfId="0" applyNumberFormat="1" applyFill="1" applyBorder="1" applyAlignment="1">
      <alignment/>
    </xf>
    <xf numFmtId="1" fontId="0" fillId="35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7" fillId="0" borderId="10" xfId="0" applyFont="1" applyBorder="1" applyAlignment="1">
      <alignment/>
    </xf>
    <xf numFmtId="180" fontId="7" fillId="0" borderId="10" xfId="0" applyNumberFormat="1" applyFont="1" applyBorder="1" applyAlignment="1">
      <alignment/>
    </xf>
    <xf numFmtId="180" fontId="0" fillId="0" borderId="10" xfId="46" applyNumberFormat="1" applyFont="1" applyFill="1" applyBorder="1" applyAlignment="1">
      <alignment horizontal="right"/>
    </xf>
    <xf numFmtId="0" fontId="14" fillId="0" borderId="10" xfId="0" applyFont="1" applyBorder="1" applyAlignment="1">
      <alignment horizontal="right"/>
    </xf>
    <xf numFmtId="0" fontId="14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181" fontId="14" fillId="0" borderId="10" xfId="46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80" fontId="14" fillId="0" borderId="10" xfId="46" applyNumberFormat="1" applyFont="1" applyBorder="1" applyAlignment="1">
      <alignment horizontal="right"/>
    </xf>
    <xf numFmtId="0" fontId="15" fillId="0" borderId="10" xfId="0" applyFont="1" applyBorder="1" applyAlignment="1">
      <alignment/>
    </xf>
    <xf numFmtId="180" fontId="14" fillId="0" borderId="10" xfId="46" applyNumberFormat="1" applyFont="1" applyBorder="1" applyAlignment="1">
      <alignment horizontal="center"/>
    </xf>
    <xf numFmtId="183" fontId="14" fillId="0" borderId="10" xfId="0" applyNumberFormat="1" applyFont="1" applyBorder="1" applyAlignment="1">
      <alignment/>
    </xf>
    <xf numFmtId="183" fontId="14" fillId="0" borderId="10" xfId="0" applyNumberFormat="1" applyFont="1" applyBorder="1" applyAlignment="1">
      <alignment horizontal="center"/>
    </xf>
    <xf numFmtId="183" fontId="0" fillId="35" borderId="10" xfId="0" applyNumberFormat="1" applyFont="1" applyFill="1" applyBorder="1" applyAlignment="1">
      <alignment/>
    </xf>
    <xf numFmtId="183" fontId="0" fillId="0" borderId="10" xfId="0" applyNumberFormat="1" applyBorder="1" applyAlignment="1">
      <alignment/>
    </xf>
    <xf numFmtId="183" fontId="0" fillId="0" borderId="0" xfId="0" applyNumberFormat="1" applyAlignment="1">
      <alignment/>
    </xf>
    <xf numFmtId="183" fontId="0" fillId="0" borderId="10" xfId="0" applyNumberFormat="1" applyFont="1" applyFill="1" applyBorder="1" applyAlignment="1">
      <alignment/>
    </xf>
    <xf numFmtId="183" fontId="7" fillId="0" borderId="10" xfId="0" applyNumberFormat="1" applyFont="1" applyBorder="1" applyAlignment="1">
      <alignment/>
    </xf>
    <xf numFmtId="0" fontId="0" fillId="35" borderId="10" xfId="0" applyFont="1" applyFill="1" applyBorder="1" applyAlignment="1">
      <alignment horizontal="center"/>
    </xf>
    <xf numFmtId="183" fontId="14" fillId="0" borderId="14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183" fontId="9" fillId="0" borderId="10" xfId="0" applyNumberFormat="1" applyFont="1" applyFill="1" applyBorder="1" applyAlignment="1">
      <alignment/>
    </xf>
    <xf numFmtId="0" fontId="13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183" fontId="14" fillId="0" borderId="17" xfId="0" applyNumberFormat="1" applyFont="1" applyFill="1" applyBorder="1" applyAlignment="1">
      <alignment horizontal="center"/>
    </xf>
    <xf numFmtId="183" fontId="7" fillId="0" borderId="0" xfId="0" applyNumberFormat="1" applyFont="1" applyAlignment="1">
      <alignment horizontal="center"/>
    </xf>
    <xf numFmtId="183" fontId="7" fillId="0" borderId="0" xfId="0" applyNumberFormat="1" applyFont="1" applyAlignment="1">
      <alignment/>
    </xf>
    <xf numFmtId="183" fontId="14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37" borderId="10" xfId="0" applyFont="1" applyFill="1" applyBorder="1" applyAlignment="1">
      <alignment horizontal="left"/>
    </xf>
    <xf numFmtId="0" fontId="0" fillId="37" borderId="10" xfId="0" applyFont="1" applyFill="1" applyBorder="1" applyAlignment="1">
      <alignment horizontal="right"/>
    </xf>
    <xf numFmtId="49" fontId="0" fillId="37" borderId="10" xfId="0" applyNumberFormat="1" applyFont="1" applyFill="1" applyBorder="1" applyAlignment="1">
      <alignment horizontal="right"/>
    </xf>
    <xf numFmtId="49" fontId="0" fillId="37" borderId="10" xfId="0" applyNumberFormat="1" applyFont="1" applyFill="1" applyBorder="1" applyAlignment="1">
      <alignment horizontal="center"/>
    </xf>
    <xf numFmtId="1" fontId="0" fillId="37" borderId="10" xfId="0" applyNumberFormat="1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183" fontId="0" fillId="37" borderId="10" xfId="0" applyNumberFormat="1" applyFont="1" applyFill="1" applyBorder="1" applyAlignment="1">
      <alignment/>
    </xf>
    <xf numFmtId="183" fontId="0" fillId="37" borderId="0" xfId="0" applyNumberFormat="1" applyFill="1" applyAlignment="1">
      <alignment/>
    </xf>
    <xf numFmtId="0" fontId="0" fillId="37" borderId="16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0" xfId="0" applyFill="1" applyAlignment="1">
      <alignment/>
    </xf>
    <xf numFmtId="14" fontId="0" fillId="37" borderId="10" xfId="0" applyNumberFormat="1" applyFill="1" applyBorder="1" applyAlignment="1">
      <alignment/>
    </xf>
    <xf numFmtId="49" fontId="0" fillId="37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1" fontId="0" fillId="37" borderId="10" xfId="0" applyNumberFormat="1" applyFill="1" applyBorder="1" applyAlignment="1">
      <alignment horizontal="center"/>
    </xf>
    <xf numFmtId="182" fontId="0" fillId="37" borderId="10" xfId="0" applyNumberFormat="1" applyFill="1" applyBorder="1" applyAlignment="1">
      <alignment/>
    </xf>
    <xf numFmtId="0" fontId="0" fillId="37" borderId="15" xfId="0" applyFill="1" applyBorder="1" applyAlignment="1">
      <alignment/>
    </xf>
    <xf numFmtId="0" fontId="0" fillId="38" borderId="10" xfId="0" applyFill="1" applyBorder="1" applyAlignment="1">
      <alignment/>
    </xf>
    <xf numFmtId="14" fontId="0" fillId="38" borderId="10" xfId="0" applyNumberFormat="1" applyFill="1" applyBorder="1" applyAlignment="1">
      <alignment/>
    </xf>
    <xf numFmtId="49" fontId="0" fillId="38" borderId="10" xfId="0" applyNumberForma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1" fontId="0" fillId="38" borderId="10" xfId="0" applyNumberFormat="1" applyFill="1" applyBorder="1" applyAlignment="1">
      <alignment horizontal="center"/>
    </xf>
    <xf numFmtId="0" fontId="0" fillId="38" borderId="10" xfId="0" applyFont="1" applyFill="1" applyBorder="1" applyAlignment="1">
      <alignment horizontal="right"/>
    </xf>
    <xf numFmtId="183" fontId="0" fillId="38" borderId="10" xfId="0" applyNumberFormat="1" applyFont="1" applyFill="1" applyBorder="1" applyAlignment="1">
      <alignment/>
    </xf>
    <xf numFmtId="183" fontId="0" fillId="38" borderId="0" xfId="0" applyNumberFormat="1" applyFill="1" applyAlignment="1">
      <alignment/>
    </xf>
    <xf numFmtId="0" fontId="0" fillId="38" borderId="16" xfId="0" applyFill="1" applyBorder="1" applyAlignment="1">
      <alignment/>
    </xf>
    <xf numFmtId="182" fontId="0" fillId="38" borderId="10" xfId="0" applyNumberFormat="1" applyFill="1" applyBorder="1" applyAlignment="1">
      <alignment/>
    </xf>
    <xf numFmtId="0" fontId="0" fillId="38" borderId="0" xfId="0" applyFill="1" applyAlignment="1">
      <alignment/>
    </xf>
    <xf numFmtId="0" fontId="0" fillId="38" borderId="15" xfId="0" applyFill="1" applyBorder="1" applyAlignment="1">
      <alignment/>
    </xf>
    <xf numFmtId="14" fontId="0" fillId="37" borderId="13" xfId="0" applyNumberFormat="1" applyFill="1" applyBorder="1" applyAlignment="1">
      <alignment/>
    </xf>
    <xf numFmtId="0" fontId="0" fillId="39" borderId="10" xfId="0" applyFill="1" applyBorder="1" applyAlignment="1">
      <alignment/>
    </xf>
    <xf numFmtId="14" fontId="0" fillId="39" borderId="10" xfId="0" applyNumberFormat="1" applyFill="1" applyBorder="1" applyAlignment="1">
      <alignment/>
    </xf>
    <xf numFmtId="49" fontId="0" fillId="39" borderId="10" xfId="0" applyNumberForma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1" fontId="0" fillId="39" borderId="10" xfId="0" applyNumberFormat="1" applyFill="1" applyBorder="1" applyAlignment="1">
      <alignment horizontal="center"/>
    </xf>
    <xf numFmtId="0" fontId="0" fillId="39" borderId="10" xfId="0" applyFont="1" applyFill="1" applyBorder="1" applyAlignment="1">
      <alignment horizontal="right"/>
    </xf>
    <xf numFmtId="183" fontId="0" fillId="39" borderId="10" xfId="0" applyNumberFormat="1" applyFont="1" applyFill="1" applyBorder="1" applyAlignment="1">
      <alignment/>
    </xf>
    <xf numFmtId="183" fontId="0" fillId="39" borderId="0" xfId="0" applyNumberFormat="1" applyFill="1" applyAlignment="1">
      <alignment/>
    </xf>
    <xf numFmtId="0" fontId="0" fillId="39" borderId="15" xfId="0" applyFill="1" applyBorder="1" applyAlignment="1">
      <alignment/>
    </xf>
    <xf numFmtId="0" fontId="0" fillId="39" borderId="0" xfId="0" applyFill="1" applyAlignment="1">
      <alignment/>
    </xf>
    <xf numFmtId="0" fontId="0" fillId="0" borderId="0" xfId="0" applyFill="1" applyAlignment="1">
      <alignment/>
    </xf>
    <xf numFmtId="0" fontId="7" fillId="37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9" fillId="37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14" fontId="0" fillId="35" borderId="10" xfId="0" applyNumberFormat="1" applyFont="1" applyFill="1" applyBorder="1" applyAlignment="1">
      <alignment horizontal="right"/>
    </xf>
    <xf numFmtId="14" fontId="0" fillId="0" borderId="10" xfId="0" applyNumberFormat="1" applyFont="1" applyBorder="1" applyAlignment="1">
      <alignment horizontal="right"/>
    </xf>
    <xf numFmtId="14" fontId="7" fillId="0" borderId="10" xfId="0" applyNumberFormat="1" applyFont="1" applyBorder="1" applyAlignment="1">
      <alignment horizontal="right"/>
    </xf>
    <xf numFmtId="180" fontId="9" fillId="0" borderId="10" xfId="46" applyNumberFormat="1" applyFont="1" applyFill="1" applyBorder="1" applyAlignment="1">
      <alignment horizontal="right"/>
    </xf>
    <xf numFmtId="8" fontId="0" fillId="0" borderId="10" xfId="0" applyNumberFormat="1" applyBorder="1" applyAlignment="1">
      <alignment/>
    </xf>
    <xf numFmtId="0" fontId="7" fillId="37" borderId="14" xfId="0" applyFont="1" applyFill="1" applyBorder="1" applyAlignment="1">
      <alignment/>
    </xf>
    <xf numFmtId="1" fontId="0" fillId="37" borderId="10" xfId="0" applyNumberFormat="1" applyFill="1" applyBorder="1" applyAlignment="1">
      <alignment/>
    </xf>
    <xf numFmtId="183" fontId="0" fillId="0" borderId="10" xfId="0" applyNumberFormat="1" applyBorder="1" applyAlignment="1">
      <alignment horizontal="right"/>
    </xf>
    <xf numFmtId="183" fontId="9" fillId="0" borderId="10" xfId="0" applyNumberFormat="1" applyFont="1" applyBorder="1" applyAlignment="1">
      <alignment horizontal="right"/>
    </xf>
    <xf numFmtId="183" fontId="0" fillId="38" borderId="10" xfId="0" applyNumberFormat="1" applyFill="1" applyBorder="1" applyAlignment="1">
      <alignment horizontal="right"/>
    </xf>
    <xf numFmtId="183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37" borderId="18" xfId="0" applyFill="1" applyBorder="1" applyAlignment="1">
      <alignment/>
    </xf>
    <xf numFmtId="1" fontId="0" fillId="37" borderId="18" xfId="0" applyNumberFormat="1" applyFill="1" applyBorder="1" applyAlignment="1">
      <alignment/>
    </xf>
    <xf numFmtId="183" fontId="0" fillId="0" borderId="18" xfId="0" applyNumberFormat="1" applyBorder="1" applyAlignment="1">
      <alignment horizontal="right"/>
    </xf>
    <xf numFmtId="0" fontId="0" fillId="0" borderId="19" xfId="0" applyBorder="1" applyAlignment="1">
      <alignment/>
    </xf>
    <xf numFmtId="0" fontId="7" fillId="0" borderId="19" xfId="0" applyFont="1" applyBorder="1" applyAlignment="1">
      <alignment/>
    </xf>
    <xf numFmtId="0" fontId="7" fillId="37" borderId="19" xfId="0" applyFont="1" applyFill="1" applyBorder="1" applyAlignment="1">
      <alignment/>
    </xf>
    <xf numFmtId="0" fontId="0" fillId="37" borderId="19" xfId="0" applyFill="1" applyBorder="1" applyAlignment="1">
      <alignment/>
    </xf>
    <xf numFmtId="0" fontId="7" fillId="0" borderId="20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36" borderId="19" xfId="0" applyFill="1" applyBorder="1" applyAlignment="1">
      <alignment/>
    </xf>
    <xf numFmtId="8" fontId="7" fillId="0" borderId="10" xfId="0" applyNumberFormat="1" applyFont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49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83" fontId="0" fillId="38" borderId="14" xfId="0" applyNumberFormat="1" applyFill="1" applyBorder="1" applyAlignment="1">
      <alignment horizontal="right"/>
    </xf>
    <xf numFmtId="14" fontId="0" fillId="0" borderId="0" xfId="0" applyNumberFormat="1" applyFill="1" applyBorder="1" applyAlignment="1">
      <alignment/>
    </xf>
    <xf numFmtId="183" fontId="7" fillId="37" borderId="14" xfId="0" applyNumberFormat="1" applyFont="1" applyFill="1" applyBorder="1" applyAlignment="1">
      <alignment/>
    </xf>
    <xf numFmtId="8" fontId="0" fillId="0" borderId="0" xfId="0" applyNumberFormat="1" applyAlignment="1">
      <alignment horizontal="right"/>
    </xf>
    <xf numFmtId="183" fontId="7" fillId="0" borderId="0" xfId="0" applyNumberFormat="1" applyFont="1" applyAlignment="1">
      <alignment horizontal="right"/>
    </xf>
    <xf numFmtId="183" fontId="0" fillId="0" borderId="0" xfId="0" applyNumberFormat="1" applyAlignment="1">
      <alignment horizontal="right"/>
    </xf>
    <xf numFmtId="179" fontId="0" fillId="0" borderId="0" xfId="46" applyFont="1" applyAlignment="1">
      <alignment horizontal="right"/>
    </xf>
    <xf numFmtId="8" fontId="0" fillId="40" borderId="0" xfId="0" applyNumberFormat="1" applyFont="1" applyFill="1" applyAlignment="1">
      <alignment horizontal="right"/>
    </xf>
    <xf numFmtId="8" fontId="0" fillId="40" borderId="0" xfId="0" applyNumberFormat="1" applyFill="1" applyAlignment="1">
      <alignment horizontal="right"/>
    </xf>
    <xf numFmtId="0" fontId="0" fillId="40" borderId="0" xfId="0" applyFill="1" applyAlignment="1">
      <alignment horizontal="right"/>
    </xf>
    <xf numFmtId="0" fontId="0" fillId="41" borderId="0" xfId="0" applyFill="1" applyAlignment="1">
      <alignment/>
    </xf>
    <xf numFmtId="183" fontId="0" fillId="41" borderId="0" xfId="0" applyNumberFormat="1" applyFill="1" applyAlignment="1">
      <alignment/>
    </xf>
    <xf numFmtId="0" fontId="0" fillId="41" borderId="0" xfId="0" applyFill="1" applyAlignment="1">
      <alignment horizontal="right"/>
    </xf>
    <xf numFmtId="183" fontId="0" fillId="41" borderId="0" xfId="0" applyNumberFormat="1" applyFill="1" applyAlignment="1">
      <alignment horizontal="right"/>
    </xf>
    <xf numFmtId="8" fontId="0" fillId="0" borderId="0" xfId="0" applyNumberFormat="1" applyFill="1" applyAlignment="1">
      <alignment horizontal="right"/>
    </xf>
    <xf numFmtId="0" fontId="7" fillId="42" borderId="0" xfId="0" applyFont="1" applyFill="1" applyAlignment="1">
      <alignment horizontal="right"/>
    </xf>
    <xf numFmtId="8" fontId="0" fillId="42" borderId="0" xfId="0" applyNumberFormat="1" applyFont="1" applyFill="1" applyAlignment="1">
      <alignment horizontal="right"/>
    </xf>
    <xf numFmtId="8" fontId="7" fillId="42" borderId="0" xfId="0" applyNumberFormat="1" applyFont="1" applyFill="1" applyAlignment="1">
      <alignment horizontal="right"/>
    </xf>
    <xf numFmtId="49" fontId="7" fillId="0" borderId="10" xfId="0" applyNumberFormat="1" applyFont="1" applyBorder="1" applyAlignment="1">
      <alignment horizontal="right"/>
    </xf>
    <xf numFmtId="183" fontId="7" fillId="0" borderId="10" xfId="0" applyNumberFormat="1" applyFont="1" applyBorder="1" applyAlignment="1">
      <alignment horizontal="center"/>
    </xf>
    <xf numFmtId="183" fontId="7" fillId="0" borderId="10" xfId="0" applyNumberFormat="1" applyFont="1" applyBorder="1" applyAlignment="1">
      <alignment horizontal="right"/>
    </xf>
    <xf numFmtId="0" fontId="7" fillId="42" borderId="10" xfId="0" applyFont="1" applyFill="1" applyBorder="1" applyAlignment="1">
      <alignment horizontal="right"/>
    </xf>
    <xf numFmtId="8" fontId="0" fillId="40" borderId="10" xfId="0" applyNumberFormat="1" applyFont="1" applyFill="1" applyBorder="1" applyAlignment="1">
      <alignment horizontal="right"/>
    </xf>
    <xf numFmtId="8" fontId="0" fillId="42" borderId="10" xfId="0" applyNumberFormat="1" applyFont="1" applyFill="1" applyBorder="1" applyAlignment="1">
      <alignment horizontal="right"/>
    </xf>
    <xf numFmtId="8" fontId="0" fillId="0" borderId="10" xfId="0" applyNumberFormat="1" applyBorder="1" applyAlignment="1">
      <alignment horizontal="right"/>
    </xf>
    <xf numFmtId="8" fontId="0" fillId="40" borderId="10" xfId="0" applyNumberFormat="1" applyFill="1" applyBorder="1" applyAlignment="1">
      <alignment horizontal="right"/>
    </xf>
    <xf numFmtId="0" fontId="0" fillId="40" borderId="10" xfId="0" applyFill="1" applyBorder="1" applyAlignment="1">
      <alignment horizontal="right"/>
    </xf>
    <xf numFmtId="0" fontId="0" fillId="40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43" borderId="10" xfId="0" applyFill="1" applyBorder="1" applyAlignment="1">
      <alignment/>
    </xf>
    <xf numFmtId="14" fontId="0" fillId="43" borderId="10" xfId="0" applyNumberFormat="1" applyFill="1" applyBorder="1" applyAlignment="1">
      <alignment/>
    </xf>
    <xf numFmtId="49" fontId="0" fillId="43" borderId="10" xfId="0" applyNumberFormat="1" applyFill="1" applyBorder="1" applyAlignment="1">
      <alignment horizontal="right"/>
    </xf>
    <xf numFmtId="0" fontId="0" fillId="43" borderId="10" xfId="0" applyFill="1" applyBorder="1" applyAlignment="1">
      <alignment horizontal="right"/>
    </xf>
    <xf numFmtId="183" fontId="0" fillId="43" borderId="10" xfId="0" applyNumberFormat="1" applyFill="1" applyBorder="1" applyAlignment="1">
      <alignment/>
    </xf>
    <xf numFmtId="0" fontId="0" fillId="43" borderId="10" xfId="0" applyFill="1" applyBorder="1" applyAlignment="1">
      <alignment horizontal="center"/>
    </xf>
    <xf numFmtId="183" fontId="0" fillId="0" borderId="10" xfId="0" applyNumberFormat="1" applyFont="1" applyBorder="1" applyAlignment="1">
      <alignment horizontal="center"/>
    </xf>
    <xf numFmtId="8" fontId="0" fillId="0" borderId="10" xfId="0" applyNumberFormat="1" applyFont="1" applyBorder="1" applyAlignment="1">
      <alignment/>
    </xf>
    <xf numFmtId="183" fontId="0" fillId="0" borderId="10" xfId="0" applyNumberFormat="1" applyFont="1" applyBorder="1" applyAlignment="1">
      <alignment/>
    </xf>
    <xf numFmtId="183" fontId="7" fillId="0" borderId="18" xfId="0" applyNumberFormat="1" applyFont="1" applyBorder="1" applyAlignment="1">
      <alignment/>
    </xf>
    <xf numFmtId="8" fontId="7" fillId="42" borderId="18" xfId="0" applyNumberFormat="1" applyFont="1" applyFill="1" applyBorder="1" applyAlignment="1">
      <alignment horizontal="right"/>
    </xf>
    <xf numFmtId="8" fontId="7" fillId="42" borderId="18" xfId="0" applyNumberFormat="1" applyFont="1" applyFill="1" applyBorder="1" applyAlignment="1">
      <alignment/>
    </xf>
    <xf numFmtId="0" fontId="0" fillId="35" borderId="19" xfId="0" applyFill="1" applyBorder="1" applyAlignment="1">
      <alignment/>
    </xf>
    <xf numFmtId="14" fontId="0" fillId="0" borderId="19" xfId="0" applyNumberFormat="1" applyBorder="1" applyAlignment="1">
      <alignment/>
    </xf>
    <xf numFmtId="49" fontId="0" fillId="0" borderId="19" xfId="0" applyNumberFormat="1" applyBorder="1" applyAlignment="1">
      <alignment horizontal="right"/>
    </xf>
    <xf numFmtId="0" fontId="0" fillId="0" borderId="19" xfId="0" applyBorder="1" applyAlignment="1">
      <alignment horizontal="right"/>
    </xf>
    <xf numFmtId="183" fontId="0" fillId="0" borderId="19" xfId="0" applyNumberFormat="1" applyBorder="1" applyAlignment="1">
      <alignment/>
    </xf>
    <xf numFmtId="0" fontId="0" fillId="0" borderId="19" xfId="0" applyBorder="1" applyAlignment="1">
      <alignment horizontal="center"/>
    </xf>
    <xf numFmtId="183" fontId="7" fillId="0" borderId="19" xfId="0" applyNumberFormat="1" applyFont="1" applyBorder="1" applyAlignment="1">
      <alignment/>
    </xf>
    <xf numFmtId="8" fontId="0" fillId="0" borderId="19" xfId="0" applyNumberFormat="1" applyBorder="1" applyAlignment="1">
      <alignment horizontal="right"/>
    </xf>
    <xf numFmtId="8" fontId="0" fillId="42" borderId="19" xfId="0" applyNumberFormat="1" applyFont="1" applyFill="1" applyBorder="1" applyAlignment="1">
      <alignment horizontal="right"/>
    </xf>
    <xf numFmtId="0" fontId="7" fillId="0" borderId="18" xfId="0" applyFont="1" applyBorder="1" applyAlignment="1">
      <alignment horizontal="right"/>
    </xf>
    <xf numFmtId="183" fontId="7" fillId="0" borderId="18" xfId="0" applyNumberFormat="1" applyFont="1" applyBorder="1" applyAlignment="1">
      <alignment horizontal="right"/>
    </xf>
    <xf numFmtId="183" fontId="16" fillId="0" borderId="10" xfId="0" applyNumberFormat="1" applyFont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39" borderId="10" xfId="0" applyFont="1" applyFill="1" applyBorder="1" applyAlignment="1">
      <alignment/>
    </xf>
    <xf numFmtId="0" fontId="0" fillId="0" borderId="18" xfId="0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183" fontId="0" fillId="35" borderId="13" xfId="0" applyNumberFormat="1" applyFill="1" applyBorder="1" applyAlignment="1">
      <alignment/>
    </xf>
    <xf numFmtId="183" fontId="0" fillId="0" borderId="21" xfId="0" applyNumberFormat="1" applyFill="1" applyBorder="1" applyAlignment="1">
      <alignment/>
    </xf>
    <xf numFmtId="183" fontId="0" fillId="0" borderId="22" xfId="0" applyNumberFormat="1" applyBorder="1" applyAlignment="1">
      <alignment/>
    </xf>
    <xf numFmtId="183" fontId="9" fillId="0" borderId="13" xfId="0" applyNumberFormat="1" applyFont="1" applyBorder="1" applyAlignment="1">
      <alignment/>
    </xf>
    <xf numFmtId="183" fontId="0" fillId="0" borderId="13" xfId="0" applyNumberFormat="1" applyBorder="1" applyAlignment="1">
      <alignment/>
    </xf>
    <xf numFmtId="183" fontId="0" fillId="38" borderId="10" xfId="0" applyNumberFormat="1" applyFill="1" applyBorder="1" applyAlignment="1">
      <alignment/>
    </xf>
    <xf numFmtId="183" fontId="0" fillId="36" borderId="10" xfId="0" applyNumberFormat="1" applyFill="1" applyBorder="1" applyAlignment="1">
      <alignment/>
    </xf>
    <xf numFmtId="183" fontId="0" fillId="37" borderId="10" xfId="0" applyNumberFormat="1" applyFill="1" applyBorder="1" applyAlignment="1">
      <alignment/>
    </xf>
    <xf numFmtId="0" fontId="0" fillId="44" borderId="10" xfId="0" applyFill="1" applyBorder="1" applyAlignment="1">
      <alignment/>
    </xf>
    <xf numFmtId="49" fontId="7" fillId="37" borderId="10" xfId="0" applyNumberFormat="1" applyFont="1" applyFill="1" applyBorder="1" applyAlignment="1">
      <alignment horizontal="right"/>
    </xf>
    <xf numFmtId="0" fontId="7" fillId="37" borderId="10" xfId="0" applyFont="1" applyFill="1" applyBorder="1" applyAlignment="1">
      <alignment horizontal="right"/>
    </xf>
    <xf numFmtId="183" fontId="7" fillId="37" borderId="10" xfId="0" applyNumberFormat="1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183" fontId="7" fillId="37" borderId="10" xfId="0" applyNumberFormat="1" applyFont="1" applyFill="1" applyBorder="1" applyAlignment="1">
      <alignment/>
    </xf>
    <xf numFmtId="183" fontId="7" fillId="37" borderId="10" xfId="0" applyNumberFormat="1" applyFont="1" applyFill="1" applyBorder="1" applyAlignment="1">
      <alignment horizontal="right"/>
    </xf>
    <xf numFmtId="183" fontId="16" fillId="37" borderId="10" xfId="0" applyNumberFormat="1" applyFont="1" applyFill="1" applyBorder="1" applyAlignment="1">
      <alignment horizontal="center"/>
    </xf>
    <xf numFmtId="49" fontId="0" fillId="37" borderId="10" xfId="0" applyNumberFormat="1" applyFill="1" applyBorder="1" applyAlignment="1">
      <alignment/>
    </xf>
    <xf numFmtId="0" fontId="0" fillId="37" borderId="10" xfId="0" applyFont="1" applyFill="1" applyBorder="1" applyAlignment="1">
      <alignment/>
    </xf>
    <xf numFmtId="14" fontId="0" fillId="37" borderId="10" xfId="0" applyNumberFormat="1" applyFont="1" applyFill="1" applyBorder="1" applyAlignment="1">
      <alignment horizontal="right"/>
    </xf>
    <xf numFmtId="183" fontId="0" fillId="37" borderId="10" xfId="0" applyNumberFormat="1" applyFont="1" applyFill="1" applyBorder="1" applyAlignment="1">
      <alignment horizontal="center"/>
    </xf>
    <xf numFmtId="8" fontId="0" fillId="37" borderId="10" xfId="0" applyNumberFormat="1" applyFont="1" applyFill="1" applyBorder="1" applyAlignment="1">
      <alignment/>
    </xf>
    <xf numFmtId="49" fontId="0" fillId="37" borderId="10" xfId="0" applyNumberFormat="1" applyFill="1" applyBorder="1" applyAlignment="1">
      <alignment horizontal="right"/>
    </xf>
    <xf numFmtId="0" fontId="0" fillId="37" borderId="10" xfId="0" applyFill="1" applyBorder="1" applyAlignment="1">
      <alignment horizontal="right"/>
    </xf>
    <xf numFmtId="183" fontId="0" fillId="37" borderId="10" xfId="0" applyNumberFormat="1" applyFill="1" applyBorder="1" applyAlignment="1">
      <alignment horizontal="right"/>
    </xf>
    <xf numFmtId="8" fontId="0" fillId="37" borderId="10" xfId="0" applyNumberFormat="1" applyFont="1" applyFill="1" applyBorder="1" applyAlignment="1">
      <alignment horizontal="right"/>
    </xf>
    <xf numFmtId="8" fontId="0" fillId="37" borderId="10" xfId="0" applyNumberFormat="1" applyFill="1" applyBorder="1" applyAlignment="1">
      <alignment horizontal="right"/>
    </xf>
    <xf numFmtId="14" fontId="0" fillId="37" borderId="19" xfId="0" applyNumberFormat="1" applyFill="1" applyBorder="1" applyAlignment="1">
      <alignment/>
    </xf>
    <xf numFmtId="49" fontId="0" fillId="37" borderId="19" xfId="0" applyNumberFormat="1" applyFill="1" applyBorder="1" applyAlignment="1">
      <alignment horizontal="right"/>
    </xf>
    <xf numFmtId="0" fontId="0" fillId="37" borderId="19" xfId="0" applyFill="1" applyBorder="1" applyAlignment="1">
      <alignment horizontal="right"/>
    </xf>
    <xf numFmtId="183" fontId="0" fillId="37" borderId="19" xfId="0" applyNumberFormat="1" applyFill="1" applyBorder="1" applyAlignment="1">
      <alignment/>
    </xf>
    <xf numFmtId="0" fontId="0" fillId="37" borderId="19" xfId="0" applyFill="1" applyBorder="1" applyAlignment="1">
      <alignment horizontal="center"/>
    </xf>
    <xf numFmtId="183" fontId="7" fillId="37" borderId="19" xfId="0" applyNumberFormat="1" applyFont="1" applyFill="1" applyBorder="1" applyAlignment="1">
      <alignment/>
    </xf>
    <xf numFmtId="8" fontId="0" fillId="37" borderId="19" xfId="0" applyNumberFormat="1" applyFill="1" applyBorder="1" applyAlignment="1">
      <alignment horizontal="right"/>
    </xf>
    <xf numFmtId="8" fontId="0" fillId="37" borderId="19" xfId="0" applyNumberFormat="1" applyFont="1" applyFill="1" applyBorder="1" applyAlignment="1">
      <alignment horizontal="right"/>
    </xf>
    <xf numFmtId="0" fontId="0" fillId="37" borderId="18" xfId="0" applyFill="1" applyBorder="1" applyAlignment="1">
      <alignment horizontal="center"/>
    </xf>
    <xf numFmtId="49" fontId="7" fillId="37" borderId="18" xfId="0" applyNumberFormat="1" applyFont="1" applyFill="1" applyBorder="1" applyAlignment="1">
      <alignment horizontal="center"/>
    </xf>
    <xf numFmtId="183" fontId="7" fillId="37" borderId="18" xfId="0" applyNumberFormat="1" applyFont="1" applyFill="1" applyBorder="1" applyAlignment="1">
      <alignment/>
    </xf>
    <xf numFmtId="0" fontId="7" fillId="37" borderId="18" xfId="0" applyFont="1" applyFill="1" applyBorder="1" applyAlignment="1">
      <alignment horizontal="right"/>
    </xf>
    <xf numFmtId="183" fontId="7" fillId="37" borderId="18" xfId="0" applyNumberFormat="1" applyFont="1" applyFill="1" applyBorder="1" applyAlignment="1">
      <alignment horizontal="right"/>
    </xf>
    <xf numFmtId="8" fontId="7" fillId="37" borderId="18" xfId="0" applyNumberFormat="1" applyFont="1" applyFill="1" applyBorder="1" applyAlignment="1">
      <alignment horizontal="right"/>
    </xf>
    <xf numFmtId="8" fontId="7" fillId="37" borderId="18" xfId="0" applyNumberFormat="1" applyFont="1" applyFill="1" applyBorder="1" applyAlignment="1">
      <alignment/>
    </xf>
    <xf numFmtId="8" fontId="7" fillId="37" borderId="10" xfId="0" applyNumberFormat="1" applyFont="1" applyFill="1" applyBorder="1" applyAlignment="1">
      <alignment horizontal="right"/>
    </xf>
    <xf numFmtId="0" fontId="0" fillId="37" borderId="18" xfId="0" applyFill="1" applyBorder="1" applyAlignment="1">
      <alignment horizontal="right"/>
    </xf>
    <xf numFmtId="183" fontId="0" fillId="37" borderId="10" xfId="0" applyNumberFormat="1" applyFont="1" applyFill="1" applyBorder="1" applyAlignment="1">
      <alignment horizontal="right"/>
    </xf>
    <xf numFmtId="183" fontId="0" fillId="37" borderId="18" xfId="0" applyNumberFormat="1" applyFill="1" applyBorder="1" applyAlignment="1">
      <alignment/>
    </xf>
    <xf numFmtId="183" fontId="0" fillId="37" borderId="19" xfId="0" applyNumberFormat="1" applyFill="1" applyBorder="1" applyAlignment="1">
      <alignment horizontal="right"/>
    </xf>
    <xf numFmtId="0" fontId="0" fillId="37" borderId="11" xfId="0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183" fontId="16" fillId="36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183" fontId="7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7" borderId="13" xfId="0" applyFill="1" applyBorder="1" applyAlignment="1">
      <alignment/>
    </xf>
    <xf numFmtId="0" fontId="0" fillId="37" borderId="23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183" fontId="0" fillId="0" borderId="10" xfId="0" applyNumberFormat="1" applyFill="1" applyBorder="1" applyAlignment="1">
      <alignment/>
    </xf>
    <xf numFmtId="0" fontId="0" fillId="45" borderId="10" xfId="0" applyFill="1" applyBorder="1" applyAlignment="1">
      <alignment horizontal="right"/>
    </xf>
    <xf numFmtId="8" fontId="0" fillId="45" borderId="10" xfId="0" applyNumberFormat="1" applyFill="1" applyBorder="1" applyAlignment="1">
      <alignment horizontal="right"/>
    </xf>
    <xf numFmtId="8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183" fontId="0" fillId="36" borderId="10" xfId="0" applyNumberFormat="1" applyFill="1" applyBorder="1" applyAlignment="1">
      <alignment horizontal="center"/>
    </xf>
    <xf numFmtId="0" fontId="0" fillId="36" borderId="10" xfId="0" applyFill="1" applyBorder="1" applyAlignment="1">
      <alignment/>
    </xf>
    <xf numFmtId="183" fontId="16" fillId="36" borderId="10" xfId="0" applyNumberFormat="1" applyFont="1" applyFill="1" applyBorder="1" applyAlignment="1">
      <alignment/>
    </xf>
    <xf numFmtId="183" fontId="0" fillId="36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7" fillId="0" borderId="10" xfId="0" applyFont="1" applyBorder="1" applyAlignment="1">
      <alignment/>
    </xf>
    <xf numFmtId="0" fontId="6" fillId="0" borderId="10" xfId="0" applyFont="1" applyFill="1" applyBorder="1" applyAlignment="1">
      <alignment horizontal="right"/>
    </xf>
    <xf numFmtId="183" fontId="0" fillId="40" borderId="10" xfId="0" applyNumberFormat="1" applyFill="1" applyBorder="1" applyAlignment="1">
      <alignment horizontal="center"/>
    </xf>
    <xf numFmtId="183" fontId="0" fillId="40" borderId="10" xfId="0" applyNumberFormat="1" applyFill="1" applyBorder="1" applyAlignment="1">
      <alignment/>
    </xf>
    <xf numFmtId="1" fontId="7" fillId="37" borderId="10" xfId="0" applyNumberFormat="1" applyFont="1" applyFill="1" applyBorder="1" applyAlignment="1">
      <alignment horizontal="right"/>
    </xf>
    <xf numFmtId="1" fontId="0" fillId="37" borderId="10" xfId="0" applyNumberFormat="1" applyFont="1" applyFill="1" applyBorder="1" applyAlignment="1">
      <alignment horizontal="right"/>
    </xf>
    <xf numFmtId="1" fontId="0" fillId="37" borderId="10" xfId="0" applyNumberFormat="1" applyFill="1" applyBorder="1" applyAlignment="1">
      <alignment horizontal="right"/>
    </xf>
    <xf numFmtId="1" fontId="0" fillId="37" borderId="19" xfId="0" applyNumberFormat="1" applyFill="1" applyBorder="1" applyAlignment="1">
      <alignment horizontal="right"/>
    </xf>
    <xf numFmtId="1" fontId="0" fillId="37" borderId="18" xfId="0" applyNumberFormat="1" applyFill="1" applyBorder="1" applyAlignment="1">
      <alignment horizontal="right"/>
    </xf>
    <xf numFmtId="0" fontId="18" fillId="0" borderId="0" xfId="0" applyFont="1" applyAlignment="1">
      <alignment/>
    </xf>
    <xf numFmtId="0" fontId="0" fillId="46" borderId="0" xfId="0" applyFill="1" applyAlignment="1">
      <alignment/>
    </xf>
    <xf numFmtId="49" fontId="7" fillId="0" borderId="0" xfId="0" applyNumberFormat="1" applyFont="1" applyAlignment="1">
      <alignment/>
    </xf>
    <xf numFmtId="0" fontId="0" fillId="37" borderId="12" xfId="0" applyFill="1" applyBorder="1" applyAlignment="1">
      <alignment/>
    </xf>
    <xf numFmtId="0" fontId="0" fillId="46" borderId="0" xfId="0" applyFill="1" applyBorder="1" applyAlignment="1">
      <alignment/>
    </xf>
    <xf numFmtId="0" fontId="0" fillId="0" borderId="12" xfId="0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/>
    </xf>
    <xf numFmtId="0" fontId="0" fillId="46" borderId="10" xfId="0" applyFill="1" applyBorder="1" applyAlignment="1">
      <alignment/>
    </xf>
    <xf numFmtId="14" fontId="0" fillId="46" borderId="10" xfId="0" applyNumberFormat="1" applyFill="1" applyBorder="1" applyAlignment="1">
      <alignment/>
    </xf>
    <xf numFmtId="0" fontId="0" fillId="46" borderId="10" xfId="0" applyFont="1" applyFill="1" applyBorder="1" applyAlignment="1">
      <alignment/>
    </xf>
    <xf numFmtId="0" fontId="0" fillId="46" borderId="10" xfId="0" applyFont="1" applyFill="1" applyBorder="1" applyAlignment="1">
      <alignment horizontal="center"/>
    </xf>
    <xf numFmtId="49" fontId="0" fillId="46" borderId="10" xfId="0" applyNumberFormat="1" applyFill="1" applyBorder="1" applyAlignment="1">
      <alignment/>
    </xf>
    <xf numFmtId="183" fontId="0" fillId="46" borderId="10" xfId="0" applyNumberFormat="1" applyFill="1" applyBorder="1" applyAlignment="1">
      <alignment/>
    </xf>
    <xf numFmtId="0" fontId="0" fillId="46" borderId="10" xfId="0" applyFill="1" applyBorder="1" applyAlignment="1">
      <alignment horizontal="center"/>
    </xf>
    <xf numFmtId="8" fontId="0" fillId="46" borderId="10" xfId="0" applyNumberFormat="1" applyFill="1" applyBorder="1" applyAlignment="1">
      <alignment/>
    </xf>
    <xf numFmtId="49" fontId="0" fillId="46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35" borderId="10" xfId="0" applyNumberFormat="1" applyFill="1" applyBorder="1" applyAlignment="1">
      <alignment/>
    </xf>
    <xf numFmtId="49" fontId="0" fillId="35" borderId="10" xfId="0" applyNumberFormat="1" applyFont="1" applyFill="1" applyBorder="1" applyAlignment="1">
      <alignment/>
    </xf>
    <xf numFmtId="8" fontId="0" fillId="35" borderId="10" xfId="0" applyNumberFormat="1" applyFill="1" applyBorder="1" applyAlignment="1">
      <alignment/>
    </xf>
    <xf numFmtId="8" fontId="0" fillId="35" borderId="10" xfId="0" applyNumberFormat="1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83" fontId="18" fillId="0" borderId="13" xfId="0" applyNumberFormat="1" applyFont="1" applyBorder="1" applyAlignment="1">
      <alignment/>
    </xf>
    <xf numFmtId="183" fontId="18" fillId="0" borderId="13" xfId="0" applyNumberFormat="1" applyFont="1" applyBorder="1" applyAlignment="1">
      <alignment horizontal="center"/>
    </xf>
    <xf numFmtId="183" fontId="0" fillId="42" borderId="13" xfId="0" applyNumberFormat="1" applyFont="1" applyFill="1" applyBorder="1" applyAlignment="1">
      <alignment/>
    </xf>
    <xf numFmtId="183" fontId="0" fillId="0" borderId="13" xfId="0" applyNumberFormat="1" applyFont="1" applyFill="1" applyBorder="1" applyAlignment="1">
      <alignment/>
    </xf>
    <xf numFmtId="0" fontId="9" fillId="46" borderId="10" xfId="0" applyFont="1" applyFill="1" applyBorder="1" applyAlignment="1">
      <alignment/>
    </xf>
    <xf numFmtId="0" fontId="9" fillId="46" borderId="10" xfId="0" applyFont="1" applyFill="1" applyBorder="1" applyAlignment="1">
      <alignment horizontal="center"/>
    </xf>
    <xf numFmtId="49" fontId="9" fillId="46" borderId="10" xfId="0" applyNumberFormat="1" applyFont="1" applyFill="1" applyBorder="1" applyAlignment="1">
      <alignment/>
    </xf>
    <xf numFmtId="8" fontId="9" fillId="46" borderId="10" xfId="0" applyNumberFormat="1" applyFont="1" applyFill="1" applyBorder="1" applyAlignment="1">
      <alignment/>
    </xf>
    <xf numFmtId="183" fontId="9" fillId="42" borderId="13" xfId="0" applyNumberFormat="1" applyFont="1" applyFill="1" applyBorder="1" applyAlignment="1">
      <alignment/>
    </xf>
    <xf numFmtId="14" fontId="0" fillId="0" borderId="1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8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83" fontId="0" fillId="47" borderId="13" xfId="0" applyNumberFormat="1" applyFont="1" applyFill="1" applyBorder="1" applyAlignment="1">
      <alignment/>
    </xf>
    <xf numFmtId="0" fontId="18" fillId="35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37" borderId="0" xfId="0" applyFill="1" applyBorder="1" applyAlignment="1">
      <alignment/>
    </xf>
    <xf numFmtId="0" fontId="19" fillId="37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14" fontId="0" fillId="0" borderId="11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8" fontId="0" fillId="0" borderId="11" xfId="0" applyNumberFormat="1" applyBorder="1" applyAlignment="1">
      <alignment/>
    </xf>
    <xf numFmtId="0" fontId="0" fillId="0" borderId="11" xfId="0" applyFill="1" applyBorder="1" applyAlignment="1">
      <alignment horizontal="center"/>
    </xf>
    <xf numFmtId="183" fontId="0" fillId="0" borderId="24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8" fontId="0" fillId="35" borderId="11" xfId="0" applyNumberFormat="1" applyFill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48" borderId="10" xfId="0" applyFont="1" applyFill="1" applyBorder="1" applyAlignment="1">
      <alignment/>
    </xf>
    <xf numFmtId="1" fontId="18" fillId="0" borderId="10" xfId="0" applyNumberFormat="1" applyFont="1" applyBorder="1" applyAlignment="1">
      <alignment horizontal="center"/>
    </xf>
    <xf numFmtId="0" fontId="0" fillId="48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0" fillId="48" borderId="10" xfId="0" applyNumberFormat="1" applyFont="1" applyFill="1" applyBorder="1" applyAlignment="1">
      <alignment/>
    </xf>
    <xf numFmtId="183" fontId="0" fillId="0" borderId="0" xfId="0" applyNumberFormat="1" applyFont="1" applyBorder="1" applyAlignment="1">
      <alignment/>
    </xf>
    <xf numFmtId="14" fontId="0" fillId="48" borderId="10" xfId="0" applyNumberFormat="1" applyFont="1" applyFill="1" applyBorder="1" applyAlignment="1">
      <alignment/>
    </xf>
    <xf numFmtId="0" fontId="59" fillId="48" borderId="0" xfId="0" applyFont="1" applyFill="1" applyBorder="1" applyAlignment="1">
      <alignment/>
    </xf>
    <xf numFmtId="0" fontId="60" fillId="0" borderId="0" xfId="0" applyFont="1" applyBorder="1" applyAlignment="1">
      <alignment/>
    </xf>
    <xf numFmtId="0" fontId="61" fillId="48" borderId="10" xfId="0" applyFont="1" applyFill="1" applyBorder="1" applyAlignment="1">
      <alignment/>
    </xf>
    <xf numFmtId="183" fontId="18" fillId="0" borderId="0" xfId="0" applyNumberFormat="1" applyFont="1" applyBorder="1" applyAlignment="1">
      <alignment/>
    </xf>
    <xf numFmtId="183" fontId="18" fillId="0" borderId="0" xfId="0" applyNumberFormat="1" applyFont="1" applyBorder="1" applyAlignment="1">
      <alignment horizontal="center"/>
    </xf>
    <xf numFmtId="0" fontId="60" fillId="48" borderId="10" xfId="0" applyFont="1" applyFill="1" applyBorder="1" applyAlignment="1">
      <alignment/>
    </xf>
    <xf numFmtId="0" fontId="60" fillId="48" borderId="0" xfId="0" applyFont="1" applyFill="1" applyBorder="1" applyAlignment="1">
      <alignment/>
    </xf>
    <xf numFmtId="0" fontId="60" fillId="0" borderId="10" xfId="0" applyFont="1" applyBorder="1" applyAlignment="1">
      <alignment shrinkToFit="1"/>
    </xf>
    <xf numFmtId="183" fontId="60" fillId="0" borderId="0" xfId="0" applyNumberFormat="1" applyFont="1" applyBorder="1" applyAlignment="1">
      <alignment/>
    </xf>
    <xf numFmtId="0" fontId="60" fillId="49" borderId="0" xfId="0" applyFont="1" applyFill="1" applyBorder="1" applyAlignment="1">
      <alignment/>
    </xf>
    <xf numFmtId="0" fontId="0" fillId="0" borderId="10" xfId="0" applyFont="1" applyBorder="1" applyAlignment="1">
      <alignment shrinkToFit="1"/>
    </xf>
    <xf numFmtId="0" fontId="0" fillId="50" borderId="10" xfId="0" applyFont="1" applyFill="1" applyBorder="1" applyAlignment="1">
      <alignment/>
    </xf>
    <xf numFmtId="0" fontId="7" fillId="41" borderId="0" xfId="0" applyFont="1" applyFill="1" applyAlignment="1">
      <alignment/>
    </xf>
    <xf numFmtId="0" fontId="0" fillId="41" borderId="0" xfId="0" applyFill="1" applyAlignment="1">
      <alignment/>
    </xf>
    <xf numFmtId="0" fontId="18" fillId="46" borderId="0" xfId="0" applyFont="1" applyFill="1" applyAlignment="1">
      <alignment/>
    </xf>
    <xf numFmtId="0" fontId="0" fillId="0" borderId="0" xfId="0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E26" sqref="E26"/>
    </sheetView>
  </sheetViews>
  <sheetFormatPr defaultColWidth="11.421875" defaultRowHeight="12.75"/>
  <cols>
    <col min="1" max="1" width="3.7109375" style="0" customWidth="1"/>
    <col min="2" max="2" width="13.421875" style="0" customWidth="1"/>
  </cols>
  <sheetData>
    <row r="1" spans="1:13" ht="12">
      <c r="A1" t="s">
        <v>771</v>
      </c>
      <c r="B1" t="s">
        <v>772</v>
      </c>
      <c r="C1" t="s">
        <v>773</v>
      </c>
      <c r="D1" t="s">
        <v>774</v>
      </c>
      <c r="E1" t="s">
        <v>774</v>
      </c>
      <c r="F1" t="s">
        <v>774</v>
      </c>
      <c r="G1" t="s">
        <v>775</v>
      </c>
      <c r="H1" t="s">
        <v>776</v>
      </c>
      <c r="I1" t="s">
        <v>777</v>
      </c>
      <c r="J1" t="s">
        <v>778</v>
      </c>
      <c r="K1" t="s">
        <v>779</v>
      </c>
      <c r="L1" t="s">
        <v>780</v>
      </c>
      <c r="M1" t="s">
        <v>781</v>
      </c>
    </row>
    <row r="2" spans="4:6" ht="12">
      <c r="D2" t="s">
        <v>558</v>
      </c>
      <c r="E2" t="s">
        <v>785</v>
      </c>
      <c r="F2" t="s">
        <v>786</v>
      </c>
    </row>
    <row r="4" spans="1:13" ht="12">
      <c r="A4">
        <v>1</v>
      </c>
      <c r="B4" t="s">
        <v>559</v>
      </c>
      <c r="C4" t="s">
        <v>560</v>
      </c>
      <c r="D4" s="51">
        <v>41913</v>
      </c>
      <c r="G4" s="50">
        <v>298</v>
      </c>
      <c r="H4">
        <v>10</v>
      </c>
      <c r="I4" t="s">
        <v>561</v>
      </c>
      <c r="J4" t="s">
        <v>790</v>
      </c>
      <c r="K4" t="s">
        <v>562</v>
      </c>
      <c r="L4">
        <v>410</v>
      </c>
      <c r="M4" s="50">
        <v>574</v>
      </c>
    </row>
    <row r="5" spans="1:13" ht="12">
      <c r="A5">
        <v>2</v>
      </c>
      <c r="B5" t="s">
        <v>563</v>
      </c>
      <c r="C5" t="s">
        <v>564</v>
      </c>
      <c r="F5" t="s">
        <v>829</v>
      </c>
      <c r="G5" s="50">
        <v>260</v>
      </c>
      <c r="H5">
        <v>7</v>
      </c>
      <c r="I5" t="s">
        <v>712</v>
      </c>
      <c r="J5" t="s">
        <v>565</v>
      </c>
      <c r="K5" t="s">
        <v>566</v>
      </c>
      <c r="L5">
        <v>49</v>
      </c>
      <c r="M5" s="50">
        <v>68.6</v>
      </c>
    </row>
    <row r="6" spans="1:13" ht="12">
      <c r="A6">
        <v>3</v>
      </c>
      <c r="B6" t="s">
        <v>567</v>
      </c>
      <c r="C6" t="s">
        <v>568</v>
      </c>
      <c r="E6" t="s">
        <v>736</v>
      </c>
      <c r="G6" s="50">
        <v>875</v>
      </c>
      <c r="H6">
        <v>17</v>
      </c>
      <c r="I6" t="s">
        <v>662</v>
      </c>
      <c r="J6" t="s">
        <v>569</v>
      </c>
      <c r="K6" t="s">
        <v>570</v>
      </c>
      <c r="L6">
        <v>425</v>
      </c>
      <c r="M6" s="50">
        <v>595</v>
      </c>
    </row>
    <row r="7" spans="1:13" ht="12">
      <c r="A7">
        <v>4</v>
      </c>
      <c r="B7" t="s">
        <v>567</v>
      </c>
      <c r="C7" t="s">
        <v>568</v>
      </c>
      <c r="E7" s="51">
        <v>41974</v>
      </c>
      <c r="G7" s="50">
        <v>875</v>
      </c>
      <c r="H7">
        <v>17</v>
      </c>
      <c r="I7" t="s">
        <v>662</v>
      </c>
      <c r="J7" t="s">
        <v>571</v>
      </c>
      <c r="K7" t="s">
        <v>572</v>
      </c>
      <c r="L7">
        <v>357</v>
      </c>
      <c r="M7" s="50">
        <v>499.8</v>
      </c>
    </row>
    <row r="8" spans="1:13" ht="12">
      <c r="A8">
        <v>5</v>
      </c>
      <c r="B8" t="s">
        <v>567</v>
      </c>
      <c r="C8" t="s">
        <v>573</v>
      </c>
      <c r="F8" t="s">
        <v>574</v>
      </c>
      <c r="G8" s="50">
        <v>750</v>
      </c>
      <c r="H8">
        <v>17</v>
      </c>
      <c r="I8" t="s">
        <v>741</v>
      </c>
      <c r="J8" t="s">
        <v>575</v>
      </c>
      <c r="K8" t="s">
        <v>576</v>
      </c>
      <c r="L8">
        <v>612</v>
      </c>
      <c r="M8" s="50">
        <v>856.8</v>
      </c>
    </row>
    <row r="9" spans="1:13" ht="12">
      <c r="A9">
        <v>6</v>
      </c>
      <c r="B9" t="s">
        <v>577</v>
      </c>
      <c r="C9" t="s">
        <v>578</v>
      </c>
      <c r="E9" t="s">
        <v>579</v>
      </c>
      <c r="G9" s="50">
        <v>850</v>
      </c>
      <c r="H9">
        <v>21</v>
      </c>
      <c r="I9" t="s">
        <v>709</v>
      </c>
      <c r="J9" t="s">
        <v>580</v>
      </c>
      <c r="K9" t="s">
        <v>581</v>
      </c>
      <c r="L9">
        <v>567</v>
      </c>
      <c r="M9" s="50">
        <v>793.8</v>
      </c>
    </row>
    <row r="10" spans="1:13" ht="12">
      <c r="A10">
        <v>7</v>
      </c>
      <c r="B10" t="s">
        <v>582</v>
      </c>
      <c r="C10" t="s">
        <v>583</v>
      </c>
      <c r="D10" s="52">
        <v>37234</v>
      </c>
      <c r="G10" s="50">
        <v>550</v>
      </c>
      <c r="H10">
        <v>15</v>
      </c>
      <c r="I10" t="s">
        <v>584</v>
      </c>
      <c r="J10" t="s">
        <v>738</v>
      </c>
      <c r="K10" t="s">
        <v>585</v>
      </c>
      <c r="L10">
        <v>525</v>
      </c>
      <c r="M10" s="50">
        <v>735</v>
      </c>
    </row>
    <row r="11" spans="1:13" ht="12">
      <c r="A11">
        <v>8</v>
      </c>
      <c r="B11" t="s">
        <v>586</v>
      </c>
      <c r="C11" t="s">
        <v>587</v>
      </c>
      <c r="E11" t="s">
        <v>805</v>
      </c>
      <c r="G11" s="50">
        <v>840</v>
      </c>
      <c r="H11">
        <v>16</v>
      </c>
      <c r="I11" t="s">
        <v>588</v>
      </c>
      <c r="J11" t="s">
        <v>700</v>
      </c>
      <c r="K11" t="s">
        <v>589</v>
      </c>
      <c r="L11">
        <v>784</v>
      </c>
      <c r="M11" s="50">
        <v>1097.6</v>
      </c>
    </row>
    <row r="12" spans="1:13" ht="12">
      <c r="A12">
        <v>9</v>
      </c>
      <c r="B12" t="s">
        <v>590</v>
      </c>
      <c r="C12" t="s">
        <v>591</v>
      </c>
      <c r="D12" s="52">
        <v>37233</v>
      </c>
      <c r="G12" s="50">
        <v>400</v>
      </c>
      <c r="H12">
        <v>10</v>
      </c>
      <c r="I12" t="s">
        <v>689</v>
      </c>
      <c r="J12" t="s">
        <v>690</v>
      </c>
      <c r="K12" t="s">
        <v>592</v>
      </c>
      <c r="L12">
        <v>500</v>
      </c>
      <c r="M12" s="50">
        <v>700</v>
      </c>
    </row>
    <row r="13" spans="1:13" ht="12">
      <c r="A13">
        <v>10</v>
      </c>
      <c r="B13" t="s">
        <v>593</v>
      </c>
      <c r="C13" t="s">
        <v>594</v>
      </c>
      <c r="E13" s="51">
        <v>43070</v>
      </c>
      <c r="G13" s="50">
        <v>710</v>
      </c>
      <c r="H13">
        <v>14</v>
      </c>
      <c r="I13" t="s">
        <v>863</v>
      </c>
      <c r="J13" t="s">
        <v>595</v>
      </c>
      <c r="K13" t="s">
        <v>596</v>
      </c>
      <c r="L13">
        <v>336</v>
      </c>
      <c r="M13" s="50">
        <v>470.4</v>
      </c>
    </row>
    <row r="14" spans="1:13" ht="12">
      <c r="A14">
        <v>11</v>
      </c>
      <c r="B14" t="s">
        <v>597</v>
      </c>
      <c r="C14" t="s">
        <v>598</v>
      </c>
      <c r="D14" s="52">
        <v>37233</v>
      </c>
      <c r="G14" s="50">
        <v>335</v>
      </c>
      <c r="H14">
        <v>12</v>
      </c>
      <c r="I14" t="s">
        <v>599</v>
      </c>
      <c r="J14" t="s">
        <v>752</v>
      </c>
      <c r="K14" t="s">
        <v>600</v>
      </c>
      <c r="L14">
        <v>336</v>
      </c>
      <c r="M14" s="50">
        <v>470.4</v>
      </c>
    </row>
    <row r="15" spans="1:13" ht="12">
      <c r="A15">
        <v>12</v>
      </c>
      <c r="B15" t="s">
        <v>601</v>
      </c>
      <c r="C15" t="s">
        <v>602</v>
      </c>
      <c r="D15" s="52">
        <v>37203</v>
      </c>
      <c r="G15" s="50">
        <v>360</v>
      </c>
      <c r="H15">
        <v>14</v>
      </c>
      <c r="I15" t="s">
        <v>683</v>
      </c>
      <c r="J15" t="s">
        <v>684</v>
      </c>
      <c r="K15" t="s">
        <v>603</v>
      </c>
      <c r="L15">
        <v>462</v>
      </c>
      <c r="M15" s="50">
        <v>646.8</v>
      </c>
    </row>
    <row r="16" spans="1:13" ht="12">
      <c r="A16">
        <v>13</v>
      </c>
      <c r="B16" t="s">
        <v>604</v>
      </c>
      <c r="C16" t="s">
        <v>605</v>
      </c>
      <c r="E16" t="s">
        <v>821</v>
      </c>
      <c r="G16" s="50">
        <v>760</v>
      </c>
      <c r="H16">
        <v>21</v>
      </c>
      <c r="I16" t="s">
        <v>712</v>
      </c>
      <c r="J16" t="s">
        <v>713</v>
      </c>
      <c r="K16" t="s">
        <v>606</v>
      </c>
      <c r="L16">
        <v>819</v>
      </c>
      <c r="M16" s="50">
        <v>1146.6</v>
      </c>
    </row>
    <row r="17" spans="1:13" ht="12">
      <c r="A17">
        <v>14</v>
      </c>
      <c r="B17" t="s">
        <v>607</v>
      </c>
      <c r="C17" t="s">
        <v>608</v>
      </c>
      <c r="F17" t="s">
        <v>829</v>
      </c>
      <c r="G17" s="50">
        <v>1050</v>
      </c>
      <c r="H17">
        <v>21</v>
      </c>
      <c r="I17" t="s">
        <v>609</v>
      </c>
      <c r="J17" t="s">
        <v>610</v>
      </c>
      <c r="K17" t="s">
        <v>611</v>
      </c>
      <c r="L17">
        <v>210</v>
      </c>
      <c r="M17" s="50">
        <v>294</v>
      </c>
    </row>
    <row r="18" spans="1:13" ht="12">
      <c r="A18">
        <v>15</v>
      </c>
      <c r="B18" t="s">
        <v>612</v>
      </c>
      <c r="C18" t="s">
        <v>613</v>
      </c>
      <c r="F18" t="s">
        <v>829</v>
      </c>
      <c r="G18" s="50">
        <v>700</v>
      </c>
      <c r="H18">
        <v>15</v>
      </c>
      <c r="I18" t="s">
        <v>662</v>
      </c>
      <c r="J18" t="s">
        <v>614</v>
      </c>
      <c r="K18" t="s">
        <v>615</v>
      </c>
      <c r="L18">
        <v>315</v>
      </c>
      <c r="M18" s="50">
        <v>441</v>
      </c>
    </row>
    <row r="19" spans="1:13" ht="12">
      <c r="A19">
        <v>16</v>
      </c>
      <c r="B19" t="s">
        <v>616</v>
      </c>
      <c r="C19" t="s">
        <v>617</v>
      </c>
      <c r="E19" t="s">
        <v>808</v>
      </c>
      <c r="G19" s="50">
        <v>880</v>
      </c>
      <c r="H19">
        <v>15</v>
      </c>
      <c r="I19" t="s">
        <v>618</v>
      </c>
      <c r="J19" t="s">
        <v>619</v>
      </c>
      <c r="K19" t="s">
        <v>620</v>
      </c>
      <c r="L19">
        <v>465</v>
      </c>
      <c r="M19" s="50">
        <v>651</v>
      </c>
    </row>
    <row r="20" spans="1:13" ht="12">
      <c r="A20">
        <v>17</v>
      </c>
      <c r="B20" t="s">
        <v>621</v>
      </c>
      <c r="C20" t="s">
        <v>622</v>
      </c>
      <c r="D20" s="52">
        <v>37233</v>
      </c>
      <c r="G20" s="50">
        <v>540</v>
      </c>
      <c r="H20">
        <v>17</v>
      </c>
      <c r="I20" t="s">
        <v>712</v>
      </c>
      <c r="J20" t="s">
        <v>623</v>
      </c>
      <c r="K20" t="s">
        <v>624</v>
      </c>
      <c r="L20">
        <v>561</v>
      </c>
      <c r="M20" s="50">
        <v>785.4</v>
      </c>
    </row>
    <row r="21" spans="1:13" ht="12">
      <c r="A21">
        <v>18</v>
      </c>
      <c r="B21" t="s">
        <v>625</v>
      </c>
      <c r="C21" t="s">
        <v>626</v>
      </c>
      <c r="F21" t="s">
        <v>627</v>
      </c>
      <c r="G21" s="50">
        <v>815</v>
      </c>
      <c r="H21">
        <v>20</v>
      </c>
      <c r="I21" t="s">
        <v>686</v>
      </c>
      <c r="J21" t="s">
        <v>628</v>
      </c>
      <c r="K21" t="s">
        <v>629</v>
      </c>
      <c r="L21">
        <v>600</v>
      </c>
      <c r="M21" s="50">
        <v>840</v>
      </c>
    </row>
    <row r="22" spans="1:13" ht="12">
      <c r="A22">
        <v>19</v>
      </c>
      <c r="B22" t="s">
        <v>630</v>
      </c>
      <c r="C22" t="s">
        <v>631</v>
      </c>
      <c r="E22" t="s">
        <v>866</v>
      </c>
      <c r="G22" s="50">
        <v>780</v>
      </c>
      <c r="H22">
        <v>21</v>
      </c>
      <c r="I22" t="s">
        <v>686</v>
      </c>
      <c r="J22" t="s">
        <v>687</v>
      </c>
      <c r="K22" t="s">
        <v>632</v>
      </c>
      <c r="L22">
        <v>525</v>
      </c>
      <c r="M22" s="50">
        <v>735</v>
      </c>
    </row>
    <row r="23" spans="1:13" ht="12">
      <c r="A23">
        <v>20</v>
      </c>
      <c r="B23" t="s">
        <v>633</v>
      </c>
      <c r="C23" t="s">
        <v>634</v>
      </c>
      <c r="E23" t="s">
        <v>866</v>
      </c>
      <c r="G23" s="50">
        <v>915</v>
      </c>
      <c r="H23">
        <v>21</v>
      </c>
      <c r="I23" t="s">
        <v>867</v>
      </c>
      <c r="J23" t="s">
        <v>635</v>
      </c>
      <c r="K23" t="s">
        <v>636</v>
      </c>
      <c r="L23">
        <v>588</v>
      </c>
      <c r="M23" s="50">
        <v>823.2</v>
      </c>
    </row>
    <row r="24" spans="1:13" ht="12">
      <c r="A24">
        <v>21</v>
      </c>
      <c r="B24" t="s">
        <v>637</v>
      </c>
      <c r="C24" t="s">
        <v>638</v>
      </c>
      <c r="D24" s="52">
        <v>37233</v>
      </c>
      <c r="G24" s="50">
        <v>300</v>
      </c>
      <c r="H24">
        <v>17</v>
      </c>
      <c r="I24" t="s">
        <v>863</v>
      </c>
      <c r="J24" t="s">
        <v>595</v>
      </c>
      <c r="K24" t="s">
        <v>639</v>
      </c>
      <c r="L24">
        <v>578</v>
      </c>
      <c r="M24" s="50">
        <v>809.2</v>
      </c>
    </row>
    <row r="25" spans="1:13" ht="12">
      <c r="A25">
        <v>22</v>
      </c>
      <c r="B25" t="s">
        <v>640</v>
      </c>
      <c r="C25" t="s">
        <v>641</v>
      </c>
      <c r="E25" t="s">
        <v>792</v>
      </c>
      <c r="G25" s="50">
        <v>590</v>
      </c>
      <c r="H25">
        <v>16</v>
      </c>
      <c r="I25" t="s">
        <v>683</v>
      </c>
      <c r="J25" t="s">
        <v>724</v>
      </c>
      <c r="K25" t="s">
        <v>642</v>
      </c>
      <c r="L25">
        <v>944</v>
      </c>
      <c r="M25" s="50">
        <v>1321.6</v>
      </c>
    </row>
    <row r="26" spans="1:13" ht="12">
      <c r="A26">
        <v>23</v>
      </c>
      <c r="B26" t="s">
        <v>643</v>
      </c>
      <c r="C26" t="s">
        <v>644</v>
      </c>
      <c r="E26" t="s">
        <v>808</v>
      </c>
      <c r="G26" s="50">
        <v>800</v>
      </c>
      <c r="H26">
        <v>15</v>
      </c>
      <c r="I26" t="s">
        <v>768</v>
      </c>
      <c r="J26" t="s">
        <v>645</v>
      </c>
      <c r="K26" t="s">
        <v>646</v>
      </c>
      <c r="L26">
        <v>540</v>
      </c>
      <c r="M26" s="50">
        <v>756</v>
      </c>
    </row>
    <row r="27" spans="1:13" ht="12">
      <c r="A27">
        <v>24</v>
      </c>
      <c r="B27" t="s">
        <v>643</v>
      </c>
      <c r="C27" t="s">
        <v>647</v>
      </c>
      <c r="F27" t="s">
        <v>574</v>
      </c>
      <c r="G27" s="50">
        <v>760</v>
      </c>
      <c r="H27">
        <v>15</v>
      </c>
      <c r="I27" t="s">
        <v>584</v>
      </c>
      <c r="J27" t="s">
        <v>738</v>
      </c>
      <c r="K27" t="s">
        <v>648</v>
      </c>
      <c r="L27">
        <v>510</v>
      </c>
      <c r="M27" s="50">
        <v>714</v>
      </c>
    </row>
    <row r="28" spans="1:13" ht="12">
      <c r="A28">
        <v>25</v>
      </c>
      <c r="B28" t="s">
        <v>649</v>
      </c>
      <c r="C28" t="s">
        <v>694</v>
      </c>
      <c r="E28" t="s">
        <v>821</v>
      </c>
      <c r="G28" s="50">
        <v>570</v>
      </c>
      <c r="H28">
        <v>14</v>
      </c>
      <c r="I28" t="s">
        <v>696</v>
      </c>
      <c r="J28" t="s">
        <v>697</v>
      </c>
      <c r="K28" t="s">
        <v>650</v>
      </c>
      <c r="L28">
        <v>588</v>
      </c>
      <c r="M28" s="50">
        <v>823.2</v>
      </c>
    </row>
    <row r="29" spans="1:13" ht="12">
      <c r="A29">
        <v>26</v>
      </c>
      <c r="B29" t="s">
        <v>429</v>
      </c>
      <c r="C29" t="s">
        <v>430</v>
      </c>
      <c r="E29" s="51">
        <v>41548</v>
      </c>
      <c r="G29" s="50">
        <v>250</v>
      </c>
      <c r="H29">
        <v>7</v>
      </c>
      <c r="I29" t="s">
        <v>741</v>
      </c>
      <c r="J29" t="s">
        <v>575</v>
      </c>
      <c r="K29" t="s">
        <v>431</v>
      </c>
      <c r="L29">
        <v>126</v>
      </c>
      <c r="M29" s="50">
        <v>176.4</v>
      </c>
    </row>
    <row r="30" spans="1:13" ht="12">
      <c r="A30">
        <v>27</v>
      </c>
      <c r="B30" t="s">
        <v>432</v>
      </c>
      <c r="C30" t="s">
        <v>433</v>
      </c>
      <c r="D30" s="51">
        <v>41518</v>
      </c>
      <c r="G30" s="50">
        <v>320</v>
      </c>
      <c r="H30">
        <v>9</v>
      </c>
      <c r="I30" t="s">
        <v>434</v>
      </c>
      <c r="J30" t="s">
        <v>700</v>
      </c>
      <c r="K30" t="s">
        <v>636</v>
      </c>
      <c r="L30">
        <v>252</v>
      </c>
      <c r="M30" s="50">
        <v>352.8</v>
      </c>
    </row>
    <row r="31" ht="12">
      <c r="M31" s="50">
        <v>18177.6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A1">
      <selection activeCell="Q32" sqref="Q32"/>
    </sheetView>
  </sheetViews>
  <sheetFormatPr defaultColWidth="11.421875" defaultRowHeight="12.75"/>
  <cols>
    <col min="1" max="1" width="4.421875" style="0" customWidth="1"/>
    <col min="2" max="2" width="8.7109375" style="0" customWidth="1"/>
    <col min="3" max="3" width="8.421875" style="0" customWidth="1"/>
    <col min="4" max="4" width="17.421875" style="0" customWidth="1"/>
    <col min="6" max="6" width="8.140625" style="0" customWidth="1"/>
    <col min="7" max="7" width="7.421875" style="0" customWidth="1"/>
    <col min="8" max="8" width="7.28125" style="0" customWidth="1"/>
    <col min="9" max="9" width="12.421875" style="0" customWidth="1"/>
    <col min="11" max="11" width="5.7109375" style="55" customWidth="1"/>
    <col min="12" max="12" width="6.421875" style="0" customWidth="1"/>
    <col min="13" max="13" width="10.8515625" style="0" customWidth="1"/>
    <col min="14" max="14" width="9.7109375" style="155" customWidth="1"/>
    <col min="15" max="16" width="10.8515625" style="155" customWidth="1"/>
    <col min="17" max="17" width="16.421875" style="164" customWidth="1"/>
  </cols>
  <sheetData>
    <row r="1" spans="1:17" ht="18">
      <c r="A1" s="143" t="s">
        <v>654</v>
      </c>
      <c r="B1" s="143" t="s">
        <v>782</v>
      </c>
      <c r="C1" s="143" t="s">
        <v>783</v>
      </c>
      <c r="D1" s="144" t="s">
        <v>773</v>
      </c>
      <c r="E1" s="145" t="s">
        <v>774</v>
      </c>
      <c r="F1" s="145" t="s">
        <v>774</v>
      </c>
      <c r="G1" s="145" t="s">
        <v>774</v>
      </c>
      <c r="H1" s="147" t="s">
        <v>776</v>
      </c>
      <c r="I1" s="144" t="s">
        <v>500</v>
      </c>
      <c r="J1" s="144" t="s">
        <v>655</v>
      </c>
      <c r="K1" s="144" t="s">
        <v>412</v>
      </c>
      <c r="L1" s="144" t="s">
        <v>419</v>
      </c>
      <c r="M1" s="151" t="s">
        <v>414</v>
      </c>
      <c r="N1" s="159" t="s">
        <v>416</v>
      </c>
      <c r="O1" s="165" t="s">
        <v>415</v>
      </c>
      <c r="P1" s="168" t="s">
        <v>415</v>
      </c>
      <c r="Q1" s="162" t="s">
        <v>385</v>
      </c>
    </row>
    <row r="2" spans="1:18" ht="18">
      <c r="A2" s="143"/>
      <c r="B2" s="143"/>
      <c r="C2" s="143"/>
      <c r="D2" s="144"/>
      <c r="E2" s="145"/>
      <c r="F2" s="145"/>
      <c r="G2" s="145"/>
      <c r="H2" s="147"/>
      <c r="I2" s="144"/>
      <c r="J2" s="144"/>
      <c r="K2" s="144"/>
      <c r="L2" s="144" t="s">
        <v>776</v>
      </c>
      <c r="M2" s="152">
        <v>1.5</v>
      </c>
      <c r="N2" s="166" t="s">
        <v>417</v>
      </c>
      <c r="O2" s="166" t="s">
        <v>418</v>
      </c>
      <c r="P2" s="166" t="s">
        <v>421</v>
      </c>
      <c r="Q2" s="163"/>
      <c r="R2" s="118">
        <v>2004</v>
      </c>
    </row>
    <row r="3" spans="1:18" s="180" customFormat="1" ht="12">
      <c r="A3" s="171">
        <v>1</v>
      </c>
      <c r="B3" s="172" t="s">
        <v>393</v>
      </c>
      <c r="C3" s="172" t="s">
        <v>394</v>
      </c>
      <c r="D3" s="170" t="s">
        <v>395</v>
      </c>
      <c r="E3" s="173"/>
      <c r="F3" s="173"/>
      <c r="G3" s="173"/>
      <c r="H3" s="174">
        <v>8</v>
      </c>
      <c r="I3" s="170" t="s">
        <v>396</v>
      </c>
      <c r="J3" s="170" t="s">
        <v>397</v>
      </c>
      <c r="K3" s="175">
        <v>51</v>
      </c>
      <c r="L3" s="171">
        <f>SUM(H3*K3)</f>
        <v>408</v>
      </c>
      <c r="M3" s="176">
        <f aca="true" t="shared" si="0" ref="M3:M27">SUM(L3*1.5)</f>
        <v>612</v>
      </c>
      <c r="N3" s="177">
        <v>4.6</v>
      </c>
      <c r="O3" s="177"/>
      <c r="P3" s="177"/>
      <c r="Q3" s="178"/>
      <c r="R3" s="179"/>
    </row>
    <row r="4" spans="1:18" ht="12.75">
      <c r="A4" s="111">
        <v>2</v>
      </c>
      <c r="B4" s="112" t="s">
        <v>367</v>
      </c>
      <c r="C4" s="112" t="s">
        <v>368</v>
      </c>
      <c r="D4" s="116" t="s">
        <v>369</v>
      </c>
      <c r="E4" s="59"/>
      <c r="F4" s="113" t="s">
        <v>370</v>
      </c>
      <c r="G4" s="59"/>
      <c r="H4" s="136">
        <v>7</v>
      </c>
      <c r="I4" s="116" t="s">
        <v>366</v>
      </c>
      <c r="J4" s="116" t="s">
        <v>697</v>
      </c>
      <c r="K4" s="54">
        <v>27</v>
      </c>
      <c r="L4" s="171">
        <f>SUM(H4*K4)</f>
        <v>189</v>
      </c>
      <c r="M4" s="156">
        <f t="shared" si="0"/>
        <v>283.5</v>
      </c>
      <c r="N4" s="155">
        <v>2.3</v>
      </c>
      <c r="O4" s="155">
        <f>SUM(L4*1.5)</f>
        <v>283.5</v>
      </c>
      <c r="P4" s="155">
        <f>SUM(L4*1.5)</f>
        <v>283.5</v>
      </c>
      <c r="Q4" s="163" t="s">
        <v>371</v>
      </c>
      <c r="R4" s="119">
        <v>2</v>
      </c>
    </row>
    <row r="5" spans="1:18" ht="12.75">
      <c r="A5" s="57"/>
      <c r="B5" s="57"/>
      <c r="C5" s="57"/>
      <c r="D5" s="57"/>
      <c r="E5" s="59"/>
      <c r="F5" s="59"/>
      <c r="G5" s="59"/>
      <c r="H5" s="106"/>
      <c r="I5" s="57"/>
      <c r="J5" s="57"/>
      <c r="K5" s="64"/>
      <c r="L5" s="139">
        <f aca="true" t="shared" si="1" ref="L5:L35">SUM(H5*K5)</f>
        <v>0</v>
      </c>
      <c r="M5" s="156">
        <f t="shared" si="0"/>
        <v>0</v>
      </c>
      <c r="Q5" s="163" t="s">
        <v>372</v>
      </c>
      <c r="R5" s="119">
        <v>2.6</v>
      </c>
    </row>
    <row r="6" spans="1:18" ht="12">
      <c r="A6" s="24">
        <v>3</v>
      </c>
      <c r="B6" s="31">
        <v>38189</v>
      </c>
      <c r="C6" s="31">
        <v>38203</v>
      </c>
      <c r="D6" s="24" t="s">
        <v>472</v>
      </c>
      <c r="E6" s="63"/>
      <c r="F6" s="63" t="s">
        <v>805</v>
      </c>
      <c r="G6" s="53"/>
      <c r="H6" s="65">
        <f>(C6-B6)+1</f>
        <v>15</v>
      </c>
      <c r="I6" s="24" t="s">
        <v>662</v>
      </c>
      <c r="J6" s="24" t="s">
        <v>340</v>
      </c>
      <c r="K6" s="53">
        <v>59</v>
      </c>
      <c r="L6" s="139">
        <f t="shared" si="1"/>
        <v>885</v>
      </c>
      <c r="M6" s="156">
        <f t="shared" si="0"/>
        <v>1327.5</v>
      </c>
      <c r="N6" s="155">
        <v>2.3</v>
      </c>
      <c r="O6" s="155">
        <f>SUM(L6*1.5)</f>
        <v>1327.5</v>
      </c>
      <c r="P6" s="155">
        <f>SUM(L6*1.5)</f>
        <v>1327.5</v>
      </c>
      <c r="Q6" s="163" t="s">
        <v>373</v>
      </c>
      <c r="R6" s="119">
        <v>1.5</v>
      </c>
    </row>
    <row r="7" spans="1:18" s="180" customFormat="1" ht="12">
      <c r="A7" s="179">
        <v>4</v>
      </c>
      <c r="B7" s="181">
        <v>38190</v>
      </c>
      <c r="C7" s="181">
        <v>38198</v>
      </c>
      <c r="D7" s="179" t="s">
        <v>398</v>
      </c>
      <c r="E7" s="182"/>
      <c r="F7" s="182"/>
      <c r="G7" s="183"/>
      <c r="H7" s="184">
        <v>9</v>
      </c>
      <c r="I7" s="179" t="s">
        <v>399</v>
      </c>
      <c r="J7" s="179" t="s">
        <v>400</v>
      </c>
      <c r="K7" s="183">
        <v>16</v>
      </c>
      <c r="L7" s="171">
        <f t="shared" si="1"/>
        <v>144</v>
      </c>
      <c r="M7" s="176">
        <f t="shared" si="0"/>
        <v>216</v>
      </c>
      <c r="N7" s="177">
        <v>2.3</v>
      </c>
      <c r="O7" s="177">
        <f>SUM(L7*1.5)</f>
        <v>216</v>
      </c>
      <c r="P7" s="177">
        <f>SUM(L7*1.5)</f>
        <v>216</v>
      </c>
      <c r="Q7" s="178" t="s">
        <v>374</v>
      </c>
      <c r="R7" s="185">
        <v>3</v>
      </c>
    </row>
    <row r="8" spans="1:18" ht="12">
      <c r="A8" s="24">
        <v>5</v>
      </c>
      <c r="B8" s="109">
        <v>38190</v>
      </c>
      <c r="C8" s="31">
        <v>38203</v>
      </c>
      <c r="D8" s="24" t="s">
        <v>341</v>
      </c>
      <c r="E8" s="63" t="s">
        <v>801</v>
      </c>
      <c r="F8" s="63"/>
      <c r="G8" s="53"/>
      <c r="H8" s="65">
        <f>(C8-B8)+1</f>
        <v>14</v>
      </c>
      <c r="I8" s="24" t="s">
        <v>674</v>
      </c>
      <c r="J8" s="24" t="s">
        <v>752</v>
      </c>
      <c r="K8" s="53">
        <v>30</v>
      </c>
      <c r="L8" s="139">
        <f t="shared" si="1"/>
        <v>420</v>
      </c>
      <c r="M8" s="156">
        <f t="shared" si="0"/>
        <v>630</v>
      </c>
      <c r="N8" s="155">
        <v>2.3</v>
      </c>
      <c r="O8" s="155">
        <f>SUM(L8*1.5)</f>
        <v>630</v>
      </c>
      <c r="P8" s="155">
        <f>SUM(L8*1.5)</f>
        <v>630</v>
      </c>
      <c r="Q8" s="163" t="s">
        <v>375</v>
      </c>
      <c r="R8" s="119">
        <v>4.6</v>
      </c>
    </row>
    <row r="9" spans="1:18" s="197" customFormat="1" ht="12">
      <c r="A9" s="187">
        <v>6</v>
      </c>
      <c r="B9" s="188">
        <v>38190</v>
      </c>
      <c r="C9" s="188">
        <v>38204</v>
      </c>
      <c r="D9" s="187" t="s">
        <v>342</v>
      </c>
      <c r="E9" s="189" t="s">
        <v>343</v>
      </c>
      <c r="F9" s="189"/>
      <c r="G9" s="190"/>
      <c r="H9" s="191">
        <f>(C9-B9)+1</f>
        <v>15</v>
      </c>
      <c r="I9" s="187" t="s">
        <v>344</v>
      </c>
      <c r="J9" s="187" t="s">
        <v>748</v>
      </c>
      <c r="K9" s="190">
        <v>42</v>
      </c>
      <c r="L9" s="192">
        <f t="shared" si="1"/>
        <v>630</v>
      </c>
      <c r="M9" s="193">
        <f t="shared" si="0"/>
        <v>945</v>
      </c>
      <c r="N9" s="194">
        <v>4</v>
      </c>
      <c r="O9" s="194"/>
      <c r="P9" s="194"/>
      <c r="Q9" s="195" t="s">
        <v>376</v>
      </c>
      <c r="R9" s="196">
        <v>1.3</v>
      </c>
    </row>
    <row r="10" spans="1:18" s="197" customFormat="1" ht="12">
      <c r="A10" s="187" t="s">
        <v>233</v>
      </c>
      <c r="B10" s="188">
        <v>38191</v>
      </c>
      <c r="C10" s="188">
        <v>38204</v>
      </c>
      <c r="D10" s="187" t="s">
        <v>401</v>
      </c>
      <c r="E10" s="189"/>
      <c r="F10" s="189"/>
      <c r="G10" s="190"/>
      <c r="H10" s="191">
        <v>14</v>
      </c>
      <c r="I10" s="187" t="s">
        <v>550</v>
      </c>
      <c r="J10" s="187" t="s">
        <v>402</v>
      </c>
      <c r="K10" s="190">
        <v>40</v>
      </c>
      <c r="L10" s="192">
        <f t="shared" si="1"/>
        <v>560</v>
      </c>
      <c r="M10" s="193">
        <f t="shared" si="0"/>
        <v>840</v>
      </c>
      <c r="N10" s="194">
        <v>4.6</v>
      </c>
      <c r="O10" s="194"/>
      <c r="P10" s="194"/>
      <c r="Q10" s="195" t="s">
        <v>377</v>
      </c>
      <c r="R10" s="187">
        <v>0</v>
      </c>
    </row>
    <row r="11" spans="1:18" ht="12">
      <c r="A11" s="24">
        <v>8</v>
      </c>
      <c r="B11" s="31">
        <v>38191</v>
      </c>
      <c r="C11" s="31">
        <v>38206</v>
      </c>
      <c r="D11" s="24" t="s">
        <v>345</v>
      </c>
      <c r="E11" s="63"/>
      <c r="F11" s="63" t="s">
        <v>808</v>
      </c>
      <c r="G11" s="53"/>
      <c r="H11" s="65">
        <f aca="true" t="shared" si="2" ref="H11:H32">(C11-B11)+1</f>
        <v>16</v>
      </c>
      <c r="I11" s="24" t="s">
        <v>662</v>
      </c>
      <c r="J11" s="24" t="s">
        <v>677</v>
      </c>
      <c r="K11" s="53">
        <v>47</v>
      </c>
      <c r="L11" s="139">
        <f t="shared" si="1"/>
        <v>752</v>
      </c>
      <c r="M11" s="156">
        <f t="shared" si="0"/>
        <v>1128</v>
      </c>
      <c r="N11" s="155">
        <v>2.3</v>
      </c>
      <c r="O11" s="155">
        <f>SUM(L11*1.5)</f>
        <v>1128</v>
      </c>
      <c r="P11" s="155">
        <f>SUM(L11*1.5)</f>
        <v>1128</v>
      </c>
      <c r="Q11" s="163" t="s">
        <v>378</v>
      </c>
      <c r="R11" s="119">
        <v>4.5</v>
      </c>
    </row>
    <row r="12" spans="1:18" s="197" customFormat="1" ht="12">
      <c r="A12" s="187">
        <v>9</v>
      </c>
      <c r="B12" s="188">
        <v>38191</v>
      </c>
      <c r="C12" s="188">
        <v>38207</v>
      </c>
      <c r="D12" s="187" t="s">
        <v>346</v>
      </c>
      <c r="E12" s="189"/>
      <c r="F12" s="189" t="s">
        <v>805</v>
      </c>
      <c r="G12" s="190"/>
      <c r="H12" s="191">
        <f t="shared" si="2"/>
        <v>17</v>
      </c>
      <c r="I12" s="187" t="s">
        <v>680</v>
      </c>
      <c r="J12" s="187" t="s">
        <v>681</v>
      </c>
      <c r="K12" s="190">
        <v>45</v>
      </c>
      <c r="L12" s="192">
        <f t="shared" si="1"/>
        <v>765</v>
      </c>
      <c r="M12" s="193">
        <f t="shared" si="0"/>
        <v>1147.5</v>
      </c>
      <c r="N12" s="194">
        <v>4</v>
      </c>
      <c r="O12" s="194"/>
      <c r="P12" s="194"/>
      <c r="Q12" s="195" t="s">
        <v>379</v>
      </c>
      <c r="R12" s="196">
        <v>2.3</v>
      </c>
    </row>
    <row r="13" spans="1:18" s="197" customFormat="1" ht="12">
      <c r="A13" s="187">
        <v>10</v>
      </c>
      <c r="B13" s="188">
        <v>38191</v>
      </c>
      <c r="C13" s="188">
        <v>38210</v>
      </c>
      <c r="D13" s="187" t="s">
        <v>347</v>
      </c>
      <c r="E13" s="189"/>
      <c r="F13" s="189"/>
      <c r="G13" s="190" t="s">
        <v>348</v>
      </c>
      <c r="H13" s="191">
        <f t="shared" si="2"/>
        <v>20</v>
      </c>
      <c r="I13" s="187" t="s">
        <v>349</v>
      </c>
      <c r="J13" s="187" t="s">
        <v>759</v>
      </c>
      <c r="K13" s="190">
        <v>16</v>
      </c>
      <c r="L13" s="192">
        <f t="shared" si="1"/>
        <v>320</v>
      </c>
      <c r="M13" s="193">
        <f t="shared" si="0"/>
        <v>480</v>
      </c>
      <c r="N13" s="194"/>
      <c r="O13" s="194"/>
      <c r="P13" s="194">
        <v>1140</v>
      </c>
      <c r="Q13" s="195" t="s">
        <v>380</v>
      </c>
      <c r="R13" s="187" t="s">
        <v>389</v>
      </c>
    </row>
    <row r="14" spans="1:18" s="197" customFormat="1" ht="12">
      <c r="A14" s="187">
        <v>11</v>
      </c>
      <c r="B14" s="188">
        <v>38192</v>
      </c>
      <c r="C14" s="188">
        <v>38201</v>
      </c>
      <c r="D14" s="187" t="s">
        <v>350</v>
      </c>
      <c r="E14" s="189" t="s">
        <v>801</v>
      </c>
      <c r="F14" s="189"/>
      <c r="G14" s="190"/>
      <c r="H14" s="191">
        <f t="shared" si="2"/>
        <v>10</v>
      </c>
      <c r="I14" s="187" t="s">
        <v>689</v>
      </c>
      <c r="J14" s="187" t="s">
        <v>690</v>
      </c>
      <c r="K14" s="190">
        <v>48</v>
      </c>
      <c r="L14" s="192">
        <f t="shared" si="1"/>
        <v>480</v>
      </c>
      <c r="M14" s="193">
        <f t="shared" si="0"/>
        <v>720</v>
      </c>
      <c r="N14" s="194">
        <v>1.3</v>
      </c>
      <c r="O14" s="194">
        <f>SUM(L14*1.5)</f>
        <v>720</v>
      </c>
      <c r="P14" s="194">
        <f>SUM(L14*1.5)</f>
        <v>720</v>
      </c>
      <c r="Q14" s="195"/>
      <c r="R14" s="187" t="s">
        <v>391</v>
      </c>
    </row>
    <row r="15" spans="1:18" s="197" customFormat="1" ht="12">
      <c r="A15" s="187" t="s">
        <v>234</v>
      </c>
      <c r="B15" s="188">
        <v>38193</v>
      </c>
      <c r="C15" s="188">
        <v>38207</v>
      </c>
      <c r="D15" s="187" t="s">
        <v>403</v>
      </c>
      <c r="E15" s="189"/>
      <c r="F15" s="189"/>
      <c r="G15" s="190"/>
      <c r="H15" s="191">
        <f t="shared" si="2"/>
        <v>15</v>
      </c>
      <c r="I15" s="187" t="s">
        <v>667</v>
      </c>
      <c r="J15" s="187" t="s">
        <v>541</v>
      </c>
      <c r="K15" s="190">
        <v>40</v>
      </c>
      <c r="L15" s="192">
        <f t="shared" si="1"/>
        <v>600</v>
      </c>
      <c r="M15" s="193">
        <f t="shared" si="0"/>
        <v>900</v>
      </c>
      <c r="N15" s="194">
        <v>2</v>
      </c>
      <c r="O15" s="194">
        <f>SUM(L15*1.5)</f>
        <v>900</v>
      </c>
      <c r="P15" s="194">
        <f>SUM(L15*1.5)</f>
        <v>900</v>
      </c>
      <c r="Q15" s="195"/>
      <c r="R15" s="187"/>
    </row>
    <row r="16" spans="1:18" s="197" customFormat="1" ht="12">
      <c r="A16" s="187" t="s">
        <v>235</v>
      </c>
      <c r="B16" s="188">
        <v>38194</v>
      </c>
      <c r="C16" s="188">
        <v>38214</v>
      </c>
      <c r="D16" s="187" t="s">
        <v>820</v>
      </c>
      <c r="E16" s="189"/>
      <c r="F16" s="189"/>
      <c r="G16" s="190"/>
      <c r="H16" s="191">
        <f t="shared" si="2"/>
        <v>21</v>
      </c>
      <c r="I16" s="187" t="s">
        <v>712</v>
      </c>
      <c r="J16" s="187" t="s">
        <v>713</v>
      </c>
      <c r="K16" s="190">
        <v>34</v>
      </c>
      <c r="L16" s="192">
        <f t="shared" si="1"/>
        <v>714</v>
      </c>
      <c r="M16" s="193">
        <f t="shared" si="0"/>
        <v>1071</v>
      </c>
      <c r="N16" s="194">
        <v>4.5</v>
      </c>
      <c r="O16" s="194"/>
      <c r="P16" s="194"/>
      <c r="Q16" s="195" t="s">
        <v>381</v>
      </c>
      <c r="R16" s="196">
        <v>3.1</v>
      </c>
    </row>
    <row r="17" spans="1:18" s="180" customFormat="1" ht="14.25" customHeight="1">
      <c r="A17" s="179">
        <v>14</v>
      </c>
      <c r="B17" s="181">
        <v>38197</v>
      </c>
      <c r="C17" s="181">
        <v>38210</v>
      </c>
      <c r="D17" s="179" t="s">
        <v>409</v>
      </c>
      <c r="E17" s="182"/>
      <c r="F17" s="182"/>
      <c r="G17" s="183"/>
      <c r="H17" s="184">
        <f t="shared" si="2"/>
        <v>14</v>
      </c>
      <c r="I17" s="179" t="s">
        <v>396</v>
      </c>
      <c r="J17" s="179" t="s">
        <v>410</v>
      </c>
      <c r="K17" s="183">
        <v>26</v>
      </c>
      <c r="L17" s="171">
        <f t="shared" si="1"/>
        <v>364</v>
      </c>
      <c r="M17" s="176">
        <f t="shared" si="0"/>
        <v>546</v>
      </c>
      <c r="N17" s="177">
        <v>4</v>
      </c>
      <c r="O17" s="177"/>
      <c r="P17" s="177"/>
      <c r="Q17" s="178" t="s">
        <v>382</v>
      </c>
      <c r="R17" s="185">
        <v>3</v>
      </c>
    </row>
    <row r="18" spans="1:16" ht="12">
      <c r="A18" s="24">
        <v>15</v>
      </c>
      <c r="B18" s="31">
        <v>38200</v>
      </c>
      <c r="C18" s="31">
        <v>38213</v>
      </c>
      <c r="D18" s="24" t="s">
        <v>351</v>
      </c>
      <c r="E18" s="63"/>
      <c r="F18" s="63" t="s">
        <v>808</v>
      </c>
      <c r="G18" s="53"/>
      <c r="H18" s="65">
        <f t="shared" si="2"/>
        <v>14</v>
      </c>
      <c r="I18" s="24" t="s">
        <v>768</v>
      </c>
      <c r="J18" s="24" t="s">
        <v>518</v>
      </c>
      <c r="K18" s="53">
        <v>39</v>
      </c>
      <c r="L18" s="139">
        <f t="shared" si="1"/>
        <v>546</v>
      </c>
      <c r="M18" s="156">
        <f t="shared" si="0"/>
        <v>819</v>
      </c>
      <c r="N18" s="155">
        <v>2.3</v>
      </c>
      <c r="O18" s="155">
        <f>SUM(L18*1.5)</f>
        <v>819</v>
      </c>
      <c r="P18" s="155">
        <f>SUM(L18*1.5)</f>
        <v>819</v>
      </c>
    </row>
    <row r="19" spans="1:14" ht="12">
      <c r="A19" s="24">
        <v>16</v>
      </c>
      <c r="B19" s="31">
        <v>38201</v>
      </c>
      <c r="C19" s="31">
        <v>38214</v>
      </c>
      <c r="D19" s="24" t="s">
        <v>352</v>
      </c>
      <c r="E19" s="63"/>
      <c r="F19" s="63" t="s">
        <v>856</v>
      </c>
      <c r="G19" s="53"/>
      <c r="H19" s="65">
        <f t="shared" si="2"/>
        <v>14</v>
      </c>
      <c r="I19" s="24" t="s">
        <v>339</v>
      </c>
      <c r="J19" s="24" t="s">
        <v>710</v>
      </c>
      <c r="K19" s="53">
        <v>21</v>
      </c>
      <c r="L19" s="139">
        <f t="shared" si="1"/>
        <v>294</v>
      </c>
      <c r="M19" s="156">
        <f t="shared" si="0"/>
        <v>441</v>
      </c>
      <c r="N19" s="155">
        <v>4.6</v>
      </c>
    </row>
    <row r="20" spans="1:17" s="197" customFormat="1" ht="12">
      <c r="A20" s="187">
        <v>17</v>
      </c>
      <c r="B20" s="188">
        <v>38202</v>
      </c>
      <c r="C20" s="188">
        <v>38216</v>
      </c>
      <c r="D20" s="187" t="s">
        <v>353</v>
      </c>
      <c r="E20" s="189"/>
      <c r="F20" s="189" t="s">
        <v>808</v>
      </c>
      <c r="G20" s="190"/>
      <c r="H20" s="191">
        <f t="shared" si="2"/>
        <v>15</v>
      </c>
      <c r="I20" s="187" t="s">
        <v>524</v>
      </c>
      <c r="J20" s="187" t="s">
        <v>546</v>
      </c>
      <c r="K20" s="190">
        <v>41</v>
      </c>
      <c r="L20" s="192">
        <f t="shared" si="1"/>
        <v>615</v>
      </c>
      <c r="M20" s="193">
        <f t="shared" si="0"/>
        <v>922.5</v>
      </c>
      <c r="N20" s="194">
        <v>4</v>
      </c>
      <c r="O20" s="194"/>
      <c r="P20" s="194"/>
      <c r="Q20" s="198"/>
    </row>
    <row r="21" spans="1:17" s="197" customFormat="1" ht="12">
      <c r="A21" s="187">
        <v>18</v>
      </c>
      <c r="B21" s="188">
        <v>38203</v>
      </c>
      <c r="C21" s="188">
        <v>38216</v>
      </c>
      <c r="D21" s="187" t="s">
        <v>354</v>
      </c>
      <c r="E21" s="189"/>
      <c r="F21" s="189" t="s">
        <v>866</v>
      </c>
      <c r="G21" s="190"/>
      <c r="H21" s="191">
        <f t="shared" si="2"/>
        <v>14</v>
      </c>
      <c r="I21" s="187" t="s">
        <v>683</v>
      </c>
      <c r="J21" s="187" t="s">
        <v>684</v>
      </c>
      <c r="K21" s="190">
        <v>21</v>
      </c>
      <c r="L21" s="192">
        <f t="shared" si="1"/>
        <v>294</v>
      </c>
      <c r="M21" s="193">
        <f t="shared" si="0"/>
        <v>441</v>
      </c>
      <c r="N21" s="194">
        <v>4.6</v>
      </c>
      <c r="O21" s="194"/>
      <c r="P21" s="194"/>
      <c r="Q21" s="198"/>
    </row>
    <row r="22" spans="1:17" s="180" customFormat="1" ht="12">
      <c r="A22" s="179"/>
      <c r="B22" s="181">
        <v>38204</v>
      </c>
      <c r="C22" s="181">
        <v>38216</v>
      </c>
      <c r="D22" s="179" t="s">
        <v>238</v>
      </c>
      <c r="E22" s="182"/>
      <c r="F22" s="182"/>
      <c r="G22" s="183"/>
      <c r="H22" s="184">
        <v>13</v>
      </c>
      <c r="I22" s="179" t="s">
        <v>667</v>
      </c>
      <c r="J22" s="179" t="s">
        <v>239</v>
      </c>
      <c r="K22" s="183">
        <v>34</v>
      </c>
      <c r="L22" s="171">
        <v>442</v>
      </c>
      <c r="M22" s="176">
        <v>663</v>
      </c>
      <c r="N22" s="177">
        <v>2</v>
      </c>
      <c r="O22" s="177">
        <v>663</v>
      </c>
      <c r="P22" s="177">
        <f>SUM(L22*1.5)</f>
        <v>663</v>
      </c>
      <c r="Q22" s="186"/>
    </row>
    <row r="23" spans="1:14" ht="12">
      <c r="A23" s="24">
        <v>19</v>
      </c>
      <c r="B23" s="31">
        <v>38205</v>
      </c>
      <c r="C23" s="31">
        <v>38219</v>
      </c>
      <c r="D23" s="24" t="s">
        <v>523</v>
      </c>
      <c r="E23" s="63"/>
      <c r="F23" s="63" t="s">
        <v>821</v>
      </c>
      <c r="G23" s="53"/>
      <c r="H23" s="65">
        <f t="shared" si="2"/>
        <v>15</v>
      </c>
      <c r="I23" s="24" t="s">
        <v>355</v>
      </c>
      <c r="J23" s="24" t="s">
        <v>700</v>
      </c>
      <c r="K23" s="53">
        <v>40</v>
      </c>
      <c r="L23" s="139">
        <f t="shared" si="1"/>
        <v>600</v>
      </c>
      <c r="M23" s="156">
        <f t="shared" si="0"/>
        <v>900</v>
      </c>
      <c r="N23" s="155">
        <v>4</v>
      </c>
    </row>
    <row r="24" spans="1:17" s="197" customFormat="1" ht="12">
      <c r="A24" s="187" t="s">
        <v>236</v>
      </c>
      <c r="B24" s="188">
        <v>38215</v>
      </c>
      <c r="C24" s="188">
        <v>38228</v>
      </c>
      <c r="D24" s="187" t="s">
        <v>404</v>
      </c>
      <c r="E24" s="189"/>
      <c r="F24" s="189"/>
      <c r="G24" s="190"/>
      <c r="H24" s="191">
        <f t="shared" si="2"/>
        <v>14</v>
      </c>
      <c r="I24" s="187" t="s">
        <v>667</v>
      </c>
      <c r="J24" s="187" t="s">
        <v>668</v>
      </c>
      <c r="K24" s="190">
        <v>43</v>
      </c>
      <c r="L24" s="192">
        <f t="shared" si="1"/>
        <v>602</v>
      </c>
      <c r="M24" s="193">
        <f t="shared" si="0"/>
        <v>903</v>
      </c>
      <c r="N24" s="194">
        <v>2</v>
      </c>
      <c r="O24" s="194">
        <f>SUM(L24*1.5)</f>
        <v>903</v>
      </c>
      <c r="P24" s="194">
        <f>SUM(L24*1.5)</f>
        <v>903</v>
      </c>
      <c r="Q24" s="198"/>
    </row>
    <row r="25" spans="1:16" ht="12">
      <c r="A25" s="24">
        <v>21</v>
      </c>
      <c r="B25" s="31">
        <v>38215</v>
      </c>
      <c r="C25" s="31">
        <v>38229</v>
      </c>
      <c r="D25" s="24" t="s">
        <v>694</v>
      </c>
      <c r="E25" s="63"/>
      <c r="F25" s="63" t="s">
        <v>796</v>
      </c>
      <c r="G25" s="53"/>
      <c r="H25" s="65">
        <f t="shared" si="2"/>
        <v>15</v>
      </c>
      <c r="I25" s="24" t="s">
        <v>366</v>
      </c>
      <c r="J25" s="24" t="s">
        <v>697</v>
      </c>
      <c r="K25" s="53">
        <v>31</v>
      </c>
      <c r="L25" s="139">
        <f t="shared" si="1"/>
        <v>465</v>
      </c>
      <c r="M25" s="156">
        <f t="shared" si="0"/>
        <v>697.5</v>
      </c>
      <c r="N25" s="155">
        <v>2.3</v>
      </c>
      <c r="O25" s="155">
        <f>SUM(L25*1.5)</f>
        <v>697.5</v>
      </c>
      <c r="P25" s="155">
        <f>SUM(L25*1.5)</f>
        <v>697.5</v>
      </c>
    </row>
    <row r="26" spans="1:17" s="197" customFormat="1" ht="12">
      <c r="A26" s="187">
        <v>22</v>
      </c>
      <c r="B26" s="188">
        <v>38217</v>
      </c>
      <c r="C26" s="188">
        <v>38232</v>
      </c>
      <c r="D26" s="187" t="s">
        <v>356</v>
      </c>
      <c r="E26" s="189"/>
      <c r="F26" s="189" t="s">
        <v>665</v>
      </c>
      <c r="G26" s="190"/>
      <c r="H26" s="191">
        <f t="shared" si="2"/>
        <v>16</v>
      </c>
      <c r="I26" s="187" t="s">
        <v>550</v>
      </c>
      <c r="J26" s="187" t="s">
        <v>724</v>
      </c>
      <c r="K26" s="190">
        <v>57</v>
      </c>
      <c r="L26" s="192">
        <f t="shared" si="1"/>
        <v>912</v>
      </c>
      <c r="M26" s="193">
        <f t="shared" si="0"/>
        <v>1368</v>
      </c>
      <c r="N26" s="194">
        <v>4.6</v>
      </c>
      <c r="O26" s="194"/>
      <c r="P26" s="194"/>
      <c r="Q26" s="198"/>
    </row>
    <row r="27" spans="1:17" s="180" customFormat="1" ht="12">
      <c r="A27" s="179">
        <v>23</v>
      </c>
      <c r="B27" s="181">
        <v>38219</v>
      </c>
      <c r="C27" s="181">
        <v>38226</v>
      </c>
      <c r="D27" s="179" t="s">
        <v>405</v>
      </c>
      <c r="E27" s="182"/>
      <c r="F27" s="182"/>
      <c r="G27" s="183"/>
      <c r="H27" s="184">
        <f t="shared" si="2"/>
        <v>8</v>
      </c>
      <c r="I27" s="179" t="s">
        <v>406</v>
      </c>
      <c r="J27" s="179" t="s">
        <v>407</v>
      </c>
      <c r="K27" s="183">
        <v>26</v>
      </c>
      <c r="L27" s="171">
        <f t="shared" si="1"/>
        <v>208</v>
      </c>
      <c r="M27" s="176">
        <f t="shared" si="0"/>
        <v>312</v>
      </c>
      <c r="N27" s="177">
        <v>3.1</v>
      </c>
      <c r="O27" s="177"/>
      <c r="P27" s="177">
        <f>SUM(L27*1.5)</f>
        <v>312</v>
      </c>
      <c r="Q27" s="186"/>
    </row>
    <row r="28" spans="1:13" ht="12">
      <c r="A28" s="36">
        <v>24</v>
      </c>
      <c r="B28" s="35">
        <v>38219</v>
      </c>
      <c r="C28" s="35">
        <v>38233</v>
      </c>
      <c r="D28" s="36" t="s">
        <v>357</v>
      </c>
      <c r="E28" s="93"/>
      <c r="F28" s="93" t="s">
        <v>866</v>
      </c>
      <c r="G28" s="94"/>
      <c r="H28" s="96">
        <f t="shared" si="2"/>
        <v>15</v>
      </c>
      <c r="I28" s="36" t="s">
        <v>358</v>
      </c>
      <c r="J28" s="36" t="s">
        <v>738</v>
      </c>
      <c r="K28" s="94">
        <v>33</v>
      </c>
      <c r="L28" s="160">
        <v>0</v>
      </c>
      <c r="M28" s="161">
        <v>0</v>
      </c>
    </row>
    <row r="29" spans="1:17" s="197" customFormat="1" ht="12">
      <c r="A29" s="187">
        <v>25</v>
      </c>
      <c r="B29" s="188">
        <v>38219</v>
      </c>
      <c r="C29" s="188">
        <v>38233</v>
      </c>
      <c r="D29" s="187" t="s">
        <v>359</v>
      </c>
      <c r="E29" s="189" t="s">
        <v>801</v>
      </c>
      <c r="F29" s="189"/>
      <c r="G29" s="190"/>
      <c r="H29" s="191">
        <f t="shared" si="2"/>
        <v>15</v>
      </c>
      <c r="I29" s="187" t="s">
        <v>712</v>
      </c>
      <c r="J29" s="187" t="s">
        <v>726</v>
      </c>
      <c r="K29" s="190">
        <v>28</v>
      </c>
      <c r="L29" s="192">
        <f t="shared" si="1"/>
        <v>420</v>
      </c>
      <c r="M29" s="193">
        <f aca="true" t="shared" si="3" ref="M29:M35">SUM(L29*1.5)</f>
        <v>630</v>
      </c>
      <c r="N29" s="194"/>
      <c r="O29" s="194"/>
      <c r="P29" s="194"/>
      <c r="Q29" s="198"/>
    </row>
    <row r="30" spans="1:16" ht="12">
      <c r="A30" s="24">
        <v>26</v>
      </c>
      <c r="B30" s="31">
        <v>38219</v>
      </c>
      <c r="C30" s="31">
        <v>38234</v>
      </c>
      <c r="D30" s="24" t="s">
        <v>547</v>
      </c>
      <c r="E30" s="63" t="s">
        <v>801</v>
      </c>
      <c r="F30" s="63"/>
      <c r="G30" s="53"/>
      <c r="H30" s="65">
        <f t="shared" si="2"/>
        <v>16</v>
      </c>
      <c r="I30" s="24" t="s">
        <v>720</v>
      </c>
      <c r="J30" s="24" t="s">
        <v>721</v>
      </c>
      <c r="K30" s="53">
        <v>25</v>
      </c>
      <c r="L30" s="139">
        <f t="shared" si="1"/>
        <v>400</v>
      </c>
      <c r="M30" s="156">
        <f t="shared" si="3"/>
        <v>600</v>
      </c>
      <c r="N30" s="155">
        <v>2.3</v>
      </c>
      <c r="O30" s="155">
        <f>SUM(L30*1.5)</f>
        <v>600</v>
      </c>
      <c r="P30" s="155">
        <f>SUM(L30*1.5)</f>
        <v>600</v>
      </c>
    </row>
    <row r="31" spans="1:17" s="197" customFormat="1" ht="12">
      <c r="A31" s="187">
        <v>27</v>
      </c>
      <c r="B31" s="188">
        <v>38222</v>
      </c>
      <c r="C31" s="188">
        <v>38230</v>
      </c>
      <c r="D31" s="187" t="s">
        <v>360</v>
      </c>
      <c r="E31" s="189" t="s">
        <v>801</v>
      </c>
      <c r="F31" s="189"/>
      <c r="G31" s="190"/>
      <c r="H31" s="191">
        <f t="shared" si="2"/>
        <v>9</v>
      </c>
      <c r="I31" s="187" t="s">
        <v>683</v>
      </c>
      <c r="J31" s="187" t="s">
        <v>684</v>
      </c>
      <c r="K31" s="190">
        <v>33</v>
      </c>
      <c r="L31" s="192">
        <f t="shared" si="1"/>
        <v>297</v>
      </c>
      <c r="M31" s="193">
        <f t="shared" si="3"/>
        <v>445.5</v>
      </c>
      <c r="N31" s="194">
        <v>4.6</v>
      </c>
      <c r="O31" s="194"/>
      <c r="P31" s="194"/>
      <c r="Q31" s="198"/>
    </row>
    <row r="32" spans="1:17" s="180" customFormat="1" ht="12">
      <c r="A32" s="179">
        <v>28</v>
      </c>
      <c r="B32" s="181">
        <v>38224</v>
      </c>
      <c r="C32" s="181">
        <v>38234</v>
      </c>
      <c r="D32" s="179" t="s">
        <v>408</v>
      </c>
      <c r="E32" s="182" t="s">
        <v>801</v>
      </c>
      <c r="F32" s="182"/>
      <c r="G32" s="183"/>
      <c r="H32" s="184">
        <f t="shared" si="2"/>
        <v>11</v>
      </c>
      <c r="I32" s="179" t="s">
        <v>526</v>
      </c>
      <c r="J32" s="179" t="s">
        <v>754</v>
      </c>
      <c r="K32" s="183">
        <v>21</v>
      </c>
      <c r="L32" s="171">
        <f t="shared" si="1"/>
        <v>231</v>
      </c>
      <c r="M32" s="176">
        <f t="shared" si="3"/>
        <v>346.5</v>
      </c>
      <c r="N32" s="177">
        <v>4.6</v>
      </c>
      <c r="O32" s="177"/>
      <c r="P32" s="177">
        <v>346.5</v>
      </c>
      <c r="Q32" s="186" t="s">
        <v>240</v>
      </c>
    </row>
    <row r="33" spans="1:13" ht="12">
      <c r="A33" s="24"/>
      <c r="B33" s="31"/>
      <c r="C33" s="31"/>
      <c r="D33" s="24"/>
      <c r="E33" s="63"/>
      <c r="F33" s="63"/>
      <c r="G33" s="53"/>
      <c r="H33" s="65"/>
      <c r="I33" s="24"/>
      <c r="J33" s="24"/>
      <c r="K33" s="53"/>
      <c r="L33" s="139">
        <f t="shared" si="1"/>
        <v>0</v>
      </c>
      <c r="M33" s="156">
        <f t="shared" si="3"/>
        <v>0</v>
      </c>
    </row>
    <row r="34" spans="1:16" ht="12">
      <c r="A34" s="24">
        <v>29</v>
      </c>
      <c r="B34" s="31">
        <v>38276</v>
      </c>
      <c r="C34" s="31">
        <v>38283</v>
      </c>
      <c r="D34" s="24" t="s">
        <v>361</v>
      </c>
      <c r="E34" s="63" t="s">
        <v>362</v>
      </c>
      <c r="F34" s="63"/>
      <c r="G34" s="53"/>
      <c r="H34" s="65">
        <f>(C34-B34)+1</f>
        <v>8</v>
      </c>
      <c r="I34" s="24" t="s">
        <v>363</v>
      </c>
      <c r="J34" s="24" t="s">
        <v>518</v>
      </c>
      <c r="K34" s="53">
        <v>26</v>
      </c>
      <c r="L34" s="139">
        <f t="shared" si="1"/>
        <v>208</v>
      </c>
      <c r="M34" s="156">
        <f t="shared" si="3"/>
        <v>312</v>
      </c>
      <c r="N34" s="155">
        <v>2.3</v>
      </c>
      <c r="O34" s="155">
        <f>SUM(L34*1.5)</f>
        <v>312</v>
      </c>
      <c r="P34" s="155">
        <f>SUM(L34*1.5)</f>
        <v>312</v>
      </c>
    </row>
    <row r="35" spans="1:14" ht="12">
      <c r="A35" s="24">
        <v>30</v>
      </c>
      <c r="B35" s="31">
        <v>38276</v>
      </c>
      <c r="C35" s="31">
        <v>38283</v>
      </c>
      <c r="D35" s="24" t="s">
        <v>556</v>
      </c>
      <c r="E35" s="63" t="s">
        <v>692</v>
      </c>
      <c r="F35" s="63"/>
      <c r="G35" s="53"/>
      <c r="H35" s="65">
        <f>(C35-B35)+1</f>
        <v>8</v>
      </c>
      <c r="I35" s="24" t="s">
        <v>355</v>
      </c>
      <c r="J35" s="24" t="s">
        <v>364</v>
      </c>
      <c r="K35" s="53">
        <v>25</v>
      </c>
      <c r="L35" s="139">
        <f t="shared" si="1"/>
        <v>200</v>
      </c>
      <c r="M35" s="156">
        <f t="shared" si="3"/>
        <v>300</v>
      </c>
      <c r="N35" s="155">
        <v>4</v>
      </c>
    </row>
    <row r="36" spans="1:13" ht="12">
      <c r="A36" s="24"/>
      <c r="B36" s="31"/>
      <c r="C36" s="24"/>
      <c r="D36" s="24"/>
      <c r="E36" s="63"/>
      <c r="F36" s="63"/>
      <c r="G36" s="53"/>
      <c r="H36" s="65"/>
      <c r="I36" s="24"/>
      <c r="J36" s="24"/>
      <c r="K36" s="53"/>
      <c r="L36" s="24"/>
      <c r="M36" s="154"/>
    </row>
    <row r="37" spans="1:16" ht="12.75">
      <c r="A37" s="199" t="s">
        <v>237</v>
      </c>
      <c r="B37" s="133" t="s">
        <v>411</v>
      </c>
      <c r="C37" s="24"/>
      <c r="D37" s="24"/>
      <c r="E37" s="63"/>
      <c r="F37" s="63"/>
      <c r="G37" s="53"/>
      <c r="H37" s="65"/>
      <c r="I37" s="24"/>
      <c r="J37" s="24" t="s">
        <v>413</v>
      </c>
      <c r="K37" s="64">
        <f>SUM(K3:K36)</f>
        <v>1065</v>
      </c>
      <c r="L37" s="140">
        <f>SUM(L3:L36)</f>
        <v>13965</v>
      </c>
      <c r="M37" s="157">
        <f>SUM(M2:M36)</f>
        <v>20949</v>
      </c>
      <c r="O37" s="167">
        <v>9546</v>
      </c>
      <c r="P37" s="167">
        <f>SUM(P4:P35)</f>
        <v>10998</v>
      </c>
    </row>
    <row r="38" spans="1:2" ht="12">
      <c r="A38" s="197"/>
      <c r="B38" t="s">
        <v>232</v>
      </c>
    </row>
    <row r="39" spans="1:15" ht="12">
      <c r="A39" t="s">
        <v>420</v>
      </c>
      <c r="O39" s="155">
        <v>10800</v>
      </c>
    </row>
    <row r="41" spans="1:6" ht="12">
      <c r="A41" t="s">
        <v>422</v>
      </c>
      <c r="E41" t="s">
        <v>667</v>
      </c>
      <c r="F41">
        <v>12</v>
      </c>
    </row>
    <row r="42" spans="5:6" ht="12">
      <c r="E42" t="s">
        <v>423</v>
      </c>
      <c r="F42">
        <v>1</v>
      </c>
    </row>
    <row r="43" spans="5:6" ht="12">
      <c r="E43" t="s">
        <v>424</v>
      </c>
      <c r="F43">
        <v>1</v>
      </c>
    </row>
    <row r="44" spans="5:6" ht="12">
      <c r="E44" t="s">
        <v>425</v>
      </c>
      <c r="F44">
        <v>2</v>
      </c>
    </row>
    <row r="45" spans="5:6" ht="12">
      <c r="E45" t="s">
        <v>426</v>
      </c>
      <c r="F45">
        <v>2</v>
      </c>
    </row>
    <row r="46" spans="5:6" ht="12">
      <c r="E46" t="s">
        <v>427</v>
      </c>
      <c r="F46">
        <v>1</v>
      </c>
    </row>
    <row r="47" spans="5:6" ht="12">
      <c r="E47" t="s">
        <v>428</v>
      </c>
      <c r="F47">
        <v>1</v>
      </c>
    </row>
    <row r="49" ht="12.75">
      <c r="A49" s="169" t="s">
        <v>230</v>
      </c>
    </row>
    <row r="50" ht="12.75">
      <c r="A50" s="169" t="s">
        <v>231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zoomScalePageLayoutView="0" workbookViewId="0" topLeftCell="A1">
      <selection activeCell="N15" sqref="N15"/>
    </sheetView>
  </sheetViews>
  <sheetFormatPr defaultColWidth="11.421875" defaultRowHeight="12.75"/>
  <cols>
    <col min="1" max="1" width="4.421875" style="0" customWidth="1"/>
    <col min="2" max="2" width="8.7109375" style="0" customWidth="1"/>
    <col min="3" max="3" width="8.421875" style="0" customWidth="1"/>
    <col min="4" max="4" width="17.421875" style="0" customWidth="1"/>
    <col min="6" max="6" width="8.140625" style="0" customWidth="1"/>
    <col min="7" max="7" width="7.421875" style="0" customWidth="1"/>
    <col min="8" max="8" width="7.28125" style="0" customWidth="1"/>
    <col min="9" max="9" width="12.421875" style="0" customWidth="1"/>
    <col min="11" max="11" width="5.7109375" style="55" customWidth="1"/>
    <col min="12" max="12" width="6.421875" style="0" customWidth="1"/>
    <col min="13" max="13" width="10.8515625" style="0" customWidth="1"/>
    <col min="14" max="14" width="9.7109375" style="155" customWidth="1"/>
    <col min="15" max="16" width="10.8515625" style="155" customWidth="1"/>
    <col min="17" max="17" width="16.421875" style="164" customWidth="1"/>
  </cols>
  <sheetData>
    <row r="1" spans="1:17" ht="18">
      <c r="A1" s="143" t="s">
        <v>654</v>
      </c>
      <c r="B1" s="143" t="s">
        <v>782</v>
      </c>
      <c r="C1" s="143" t="s">
        <v>783</v>
      </c>
      <c r="D1" s="144" t="s">
        <v>773</v>
      </c>
      <c r="E1" s="145" t="s">
        <v>774</v>
      </c>
      <c r="F1" s="145" t="s">
        <v>774</v>
      </c>
      <c r="G1" s="145" t="s">
        <v>774</v>
      </c>
      <c r="H1" s="147" t="s">
        <v>776</v>
      </c>
      <c r="I1" s="144" t="s">
        <v>500</v>
      </c>
      <c r="J1" s="144" t="s">
        <v>655</v>
      </c>
      <c r="K1" s="144" t="s">
        <v>412</v>
      </c>
      <c r="L1" s="144" t="s">
        <v>419</v>
      </c>
      <c r="M1" s="151" t="s">
        <v>414</v>
      </c>
      <c r="N1" s="159" t="s">
        <v>416</v>
      </c>
      <c r="O1" s="165" t="s">
        <v>415</v>
      </c>
      <c r="P1" s="168" t="s">
        <v>415</v>
      </c>
      <c r="Q1" s="162" t="s">
        <v>385</v>
      </c>
    </row>
    <row r="2" spans="1:18" ht="18">
      <c r="A2" s="143"/>
      <c r="B2" s="143"/>
      <c r="C2" s="143"/>
      <c r="D2" s="144"/>
      <c r="E2" s="145"/>
      <c r="F2" s="145"/>
      <c r="G2" s="145"/>
      <c r="H2" s="147"/>
      <c r="I2" s="144"/>
      <c r="J2" s="144"/>
      <c r="K2" s="144"/>
      <c r="L2" s="144" t="s">
        <v>776</v>
      </c>
      <c r="M2" s="152">
        <v>1.5</v>
      </c>
      <c r="N2" s="166" t="s">
        <v>417</v>
      </c>
      <c r="O2" s="166" t="s">
        <v>418</v>
      </c>
      <c r="P2" s="166" t="s">
        <v>421</v>
      </c>
      <c r="Q2" s="163"/>
      <c r="R2" s="118">
        <v>2004</v>
      </c>
    </row>
    <row r="3" spans="1:18" ht="12">
      <c r="A3" s="121">
        <v>1</v>
      </c>
      <c r="B3" s="122" t="s">
        <v>393</v>
      </c>
      <c r="C3" s="122" t="s">
        <v>394</v>
      </c>
      <c r="D3" s="123" t="s">
        <v>395</v>
      </c>
      <c r="E3" s="124"/>
      <c r="F3" s="124"/>
      <c r="G3" s="124"/>
      <c r="H3" s="135">
        <v>8</v>
      </c>
      <c r="I3" s="123" t="s">
        <v>396</v>
      </c>
      <c r="J3" s="123" t="s">
        <v>397</v>
      </c>
      <c r="K3" s="158">
        <v>51</v>
      </c>
      <c r="L3" s="121">
        <f>SUM(H3*K3)</f>
        <v>408</v>
      </c>
      <c r="M3" s="153">
        <f aca="true" t="shared" si="0" ref="M3:M26">SUM(L3*1.5)</f>
        <v>612</v>
      </c>
      <c r="N3" s="155">
        <v>4.6</v>
      </c>
      <c r="Q3" s="163"/>
      <c r="R3" s="24"/>
    </row>
    <row r="4" spans="1:18" ht="12.75">
      <c r="A4" s="111">
        <v>2</v>
      </c>
      <c r="B4" s="112" t="s">
        <v>367</v>
      </c>
      <c r="C4" s="112" t="s">
        <v>368</v>
      </c>
      <c r="D4" s="116" t="s">
        <v>369</v>
      </c>
      <c r="E4" s="59"/>
      <c r="F4" s="113" t="s">
        <v>370</v>
      </c>
      <c r="G4" s="59"/>
      <c r="H4" s="136">
        <v>7</v>
      </c>
      <c r="I4" s="116" t="s">
        <v>366</v>
      </c>
      <c r="J4" s="116" t="s">
        <v>697</v>
      </c>
      <c r="K4" s="54">
        <v>27</v>
      </c>
      <c r="L4" s="121">
        <f>SUM(H4*K4)</f>
        <v>189</v>
      </c>
      <c r="M4" s="156">
        <f t="shared" si="0"/>
        <v>283.5</v>
      </c>
      <c r="N4" s="155">
        <v>2.3</v>
      </c>
      <c r="O4" s="155">
        <f>SUM(L4*1.5)</f>
        <v>283.5</v>
      </c>
      <c r="P4" s="155">
        <f>SUM(L4*1.5)</f>
        <v>283.5</v>
      </c>
      <c r="Q4" s="163" t="s">
        <v>371</v>
      </c>
      <c r="R4" s="119">
        <v>2</v>
      </c>
    </row>
    <row r="5" spans="1:18" ht="12.75">
      <c r="A5" s="57"/>
      <c r="B5" s="57"/>
      <c r="C5" s="57"/>
      <c r="D5" s="57"/>
      <c r="E5" s="59"/>
      <c r="F5" s="59"/>
      <c r="G5" s="59"/>
      <c r="H5" s="106"/>
      <c r="I5" s="57"/>
      <c r="J5" s="57"/>
      <c r="K5" s="64"/>
      <c r="L5" s="139">
        <f aca="true" t="shared" si="1" ref="L5:L34">SUM(H5*K5)</f>
        <v>0</v>
      </c>
      <c r="M5" s="156">
        <f t="shared" si="0"/>
        <v>0</v>
      </c>
      <c r="Q5" s="163" t="s">
        <v>372</v>
      </c>
      <c r="R5" s="119">
        <v>2.6</v>
      </c>
    </row>
    <row r="6" spans="1:18" ht="12">
      <c r="A6" s="24">
        <v>3</v>
      </c>
      <c r="B6" s="31">
        <v>38189</v>
      </c>
      <c r="C6" s="31">
        <v>38203</v>
      </c>
      <c r="D6" s="24" t="s">
        <v>472</v>
      </c>
      <c r="E6" s="63"/>
      <c r="F6" s="63" t="s">
        <v>805</v>
      </c>
      <c r="G6" s="53"/>
      <c r="H6" s="65">
        <f>(C6-B6)+1</f>
        <v>15</v>
      </c>
      <c r="I6" s="24" t="s">
        <v>662</v>
      </c>
      <c r="J6" s="24" t="s">
        <v>340</v>
      </c>
      <c r="K6" s="53">
        <v>59</v>
      </c>
      <c r="L6" s="139">
        <f t="shared" si="1"/>
        <v>885</v>
      </c>
      <c r="M6" s="156">
        <f t="shared" si="0"/>
        <v>1327.5</v>
      </c>
      <c r="N6" s="155">
        <v>2.3</v>
      </c>
      <c r="O6" s="155">
        <f>SUM(L6*1.5)</f>
        <v>1327.5</v>
      </c>
      <c r="P6" s="155">
        <f>SUM(L6*1.5)</f>
        <v>1327.5</v>
      </c>
      <c r="Q6" s="163" t="s">
        <v>373</v>
      </c>
      <c r="R6" s="119">
        <v>1.5</v>
      </c>
    </row>
    <row r="7" spans="1:18" ht="12">
      <c r="A7" s="128">
        <v>4</v>
      </c>
      <c r="B7" s="129">
        <v>38190</v>
      </c>
      <c r="C7" s="129">
        <v>38198</v>
      </c>
      <c r="D7" s="128" t="s">
        <v>398</v>
      </c>
      <c r="E7" s="130"/>
      <c r="F7" s="130"/>
      <c r="G7" s="131"/>
      <c r="H7" s="137">
        <v>9</v>
      </c>
      <c r="I7" s="128" t="s">
        <v>399</v>
      </c>
      <c r="J7" s="128" t="s">
        <v>400</v>
      </c>
      <c r="K7" s="131">
        <v>16</v>
      </c>
      <c r="L7" s="121">
        <f t="shared" si="1"/>
        <v>144</v>
      </c>
      <c r="M7" s="153">
        <f t="shared" si="0"/>
        <v>216</v>
      </c>
      <c r="N7" s="155">
        <v>2.3</v>
      </c>
      <c r="O7" s="155">
        <f>SUM(L7*1.5)</f>
        <v>216</v>
      </c>
      <c r="P7" s="155">
        <f>SUM(L7*1.5)</f>
        <v>216</v>
      </c>
      <c r="Q7" s="163" t="s">
        <v>374</v>
      </c>
      <c r="R7" s="119">
        <v>3</v>
      </c>
    </row>
    <row r="8" spans="1:18" ht="12">
      <c r="A8" s="24">
        <v>5</v>
      </c>
      <c r="B8" s="109">
        <v>38190</v>
      </c>
      <c r="C8" s="31">
        <v>38203</v>
      </c>
      <c r="D8" s="24" t="s">
        <v>341</v>
      </c>
      <c r="E8" s="63" t="s">
        <v>801</v>
      </c>
      <c r="F8" s="63"/>
      <c r="G8" s="53"/>
      <c r="H8" s="65">
        <f>(C8-B8)+1</f>
        <v>14</v>
      </c>
      <c r="I8" s="24" t="s">
        <v>674</v>
      </c>
      <c r="J8" s="24" t="s">
        <v>752</v>
      </c>
      <c r="K8" s="53">
        <v>30</v>
      </c>
      <c r="L8" s="139">
        <f t="shared" si="1"/>
        <v>420</v>
      </c>
      <c r="M8" s="156">
        <f t="shared" si="0"/>
        <v>630</v>
      </c>
      <c r="N8" s="155">
        <v>2.3</v>
      </c>
      <c r="O8" s="155">
        <f>SUM(L8*1.5)</f>
        <v>630</v>
      </c>
      <c r="P8" s="155">
        <f>SUM(L8*1.5)</f>
        <v>630</v>
      </c>
      <c r="Q8" s="163" t="s">
        <v>375</v>
      </c>
      <c r="R8" s="119">
        <v>4.6</v>
      </c>
    </row>
    <row r="9" spans="1:18" ht="12">
      <c r="A9" s="24">
        <v>6</v>
      </c>
      <c r="B9" s="31">
        <v>38190</v>
      </c>
      <c r="C9" s="31">
        <v>38204</v>
      </c>
      <c r="D9" s="24" t="s">
        <v>342</v>
      </c>
      <c r="E9" s="63" t="s">
        <v>343</v>
      </c>
      <c r="F9" s="63"/>
      <c r="G9" s="53"/>
      <c r="H9" s="65">
        <f>(C9-B9)+1</f>
        <v>15</v>
      </c>
      <c r="I9" s="24" t="s">
        <v>344</v>
      </c>
      <c r="J9" s="24" t="s">
        <v>748</v>
      </c>
      <c r="K9" s="53">
        <v>42</v>
      </c>
      <c r="L9" s="139">
        <f t="shared" si="1"/>
        <v>630</v>
      </c>
      <c r="M9" s="156">
        <f t="shared" si="0"/>
        <v>945</v>
      </c>
      <c r="N9" s="155">
        <v>4</v>
      </c>
      <c r="Q9" s="163" t="s">
        <v>376</v>
      </c>
      <c r="R9" s="119">
        <v>1.3</v>
      </c>
    </row>
    <row r="10" spans="1:18" ht="12">
      <c r="A10" s="128">
        <v>7</v>
      </c>
      <c r="B10" s="129">
        <v>38191</v>
      </c>
      <c r="C10" s="129">
        <v>38204</v>
      </c>
      <c r="D10" s="128" t="s">
        <v>401</v>
      </c>
      <c r="E10" s="130"/>
      <c r="F10" s="130"/>
      <c r="G10" s="131"/>
      <c r="H10" s="137">
        <v>14</v>
      </c>
      <c r="I10" s="128" t="s">
        <v>550</v>
      </c>
      <c r="J10" s="128" t="s">
        <v>402</v>
      </c>
      <c r="K10" s="131">
        <v>40</v>
      </c>
      <c r="L10" s="121">
        <f t="shared" si="1"/>
        <v>560</v>
      </c>
      <c r="M10" s="153">
        <f t="shared" si="0"/>
        <v>840</v>
      </c>
      <c r="N10" s="155">
        <v>4.6</v>
      </c>
      <c r="Q10" s="163" t="s">
        <v>377</v>
      </c>
      <c r="R10" s="24">
        <v>0</v>
      </c>
    </row>
    <row r="11" spans="1:18" ht="12">
      <c r="A11" s="24">
        <v>8</v>
      </c>
      <c r="B11" s="31">
        <v>38191</v>
      </c>
      <c r="C11" s="31">
        <v>38206</v>
      </c>
      <c r="D11" s="24" t="s">
        <v>345</v>
      </c>
      <c r="E11" s="63"/>
      <c r="F11" s="63" t="s">
        <v>808</v>
      </c>
      <c r="G11" s="53"/>
      <c r="H11" s="65">
        <f aca="true" t="shared" si="2" ref="H11:H31">(C11-B11)+1</f>
        <v>16</v>
      </c>
      <c r="I11" s="24" t="s">
        <v>662</v>
      </c>
      <c r="J11" s="24" t="s">
        <v>677</v>
      </c>
      <c r="K11" s="53">
        <v>47</v>
      </c>
      <c r="L11" s="139">
        <f t="shared" si="1"/>
        <v>752</v>
      </c>
      <c r="M11" s="156">
        <f t="shared" si="0"/>
        <v>1128</v>
      </c>
      <c r="N11" s="155">
        <v>2.3</v>
      </c>
      <c r="O11" s="155">
        <f>SUM(L11*1.5)</f>
        <v>1128</v>
      </c>
      <c r="P11" s="155">
        <f>SUM(L11*1.5)</f>
        <v>1128</v>
      </c>
      <c r="Q11" s="163" t="s">
        <v>378</v>
      </c>
      <c r="R11" s="119">
        <v>4.5</v>
      </c>
    </row>
    <row r="12" spans="1:18" ht="12">
      <c r="A12" s="24">
        <v>9</v>
      </c>
      <c r="B12" s="31">
        <v>38191</v>
      </c>
      <c r="C12" s="31">
        <v>38207</v>
      </c>
      <c r="D12" s="24" t="s">
        <v>346</v>
      </c>
      <c r="E12" s="63"/>
      <c r="F12" s="63" t="s">
        <v>805</v>
      </c>
      <c r="G12" s="53"/>
      <c r="H12" s="65">
        <f t="shared" si="2"/>
        <v>17</v>
      </c>
      <c r="I12" s="24" t="s">
        <v>680</v>
      </c>
      <c r="J12" s="24" t="s">
        <v>681</v>
      </c>
      <c r="K12" s="53">
        <v>45</v>
      </c>
      <c r="L12" s="139">
        <f t="shared" si="1"/>
        <v>765</v>
      </c>
      <c r="M12" s="156">
        <f t="shared" si="0"/>
        <v>1147.5</v>
      </c>
      <c r="N12" s="155">
        <v>4</v>
      </c>
      <c r="Q12" s="163" t="s">
        <v>379</v>
      </c>
      <c r="R12" s="119">
        <v>2.3</v>
      </c>
    </row>
    <row r="13" spans="1:18" ht="12">
      <c r="A13" s="24">
        <v>10</v>
      </c>
      <c r="B13" s="31">
        <v>38191</v>
      </c>
      <c r="C13" s="31">
        <v>38210</v>
      </c>
      <c r="D13" s="24" t="s">
        <v>347</v>
      </c>
      <c r="E13" s="63"/>
      <c r="F13" s="63"/>
      <c r="G13" s="53" t="s">
        <v>348</v>
      </c>
      <c r="H13" s="65">
        <f t="shared" si="2"/>
        <v>20</v>
      </c>
      <c r="I13" s="24" t="s">
        <v>349</v>
      </c>
      <c r="J13" s="24" t="s">
        <v>759</v>
      </c>
      <c r="K13" s="53">
        <v>16</v>
      </c>
      <c r="L13" s="139">
        <f t="shared" si="1"/>
        <v>320</v>
      </c>
      <c r="M13" s="156">
        <f t="shared" si="0"/>
        <v>480</v>
      </c>
      <c r="P13" s="155">
        <v>1140</v>
      </c>
      <c r="Q13" s="163" t="s">
        <v>380</v>
      </c>
      <c r="R13" s="24" t="s">
        <v>389</v>
      </c>
    </row>
    <row r="14" spans="1:18" ht="12">
      <c r="A14" s="24">
        <v>11</v>
      </c>
      <c r="B14" s="31">
        <v>38192</v>
      </c>
      <c r="C14" s="31">
        <v>38201</v>
      </c>
      <c r="D14" s="24" t="s">
        <v>350</v>
      </c>
      <c r="E14" s="63" t="s">
        <v>801</v>
      </c>
      <c r="F14" s="63"/>
      <c r="G14" s="53"/>
      <c r="H14" s="65">
        <f t="shared" si="2"/>
        <v>10</v>
      </c>
      <c r="I14" s="24" t="s">
        <v>689</v>
      </c>
      <c r="J14" s="24" t="s">
        <v>690</v>
      </c>
      <c r="K14" s="53">
        <v>48</v>
      </c>
      <c r="L14" s="139">
        <f t="shared" si="1"/>
        <v>480</v>
      </c>
      <c r="M14" s="156">
        <f t="shared" si="0"/>
        <v>720</v>
      </c>
      <c r="N14" s="155">
        <v>1.3</v>
      </c>
      <c r="O14" s="155">
        <f>SUM(L14*1.5)</f>
        <v>720</v>
      </c>
      <c r="P14" s="155">
        <f>SUM(L14*1.5)</f>
        <v>720</v>
      </c>
      <c r="Q14" s="163"/>
      <c r="R14" s="24" t="s">
        <v>391</v>
      </c>
    </row>
    <row r="15" spans="1:18" ht="12">
      <c r="A15" s="128">
        <v>12</v>
      </c>
      <c r="B15" s="129">
        <v>38193</v>
      </c>
      <c r="C15" s="129">
        <v>38207</v>
      </c>
      <c r="D15" s="128" t="s">
        <v>403</v>
      </c>
      <c r="E15" s="130"/>
      <c r="F15" s="130"/>
      <c r="G15" s="131"/>
      <c r="H15" s="137">
        <f t="shared" si="2"/>
        <v>15</v>
      </c>
      <c r="I15" s="128" t="s">
        <v>667</v>
      </c>
      <c r="J15" s="128" t="s">
        <v>541</v>
      </c>
      <c r="K15" s="131">
        <v>40</v>
      </c>
      <c r="L15" s="121">
        <f t="shared" si="1"/>
        <v>600</v>
      </c>
      <c r="M15" s="153">
        <f t="shared" si="0"/>
        <v>900</v>
      </c>
      <c r="N15" s="155">
        <v>2</v>
      </c>
      <c r="O15" s="155">
        <f>SUM(L15*1.5)</f>
        <v>900</v>
      </c>
      <c r="P15" s="155">
        <f>SUM(L15*1.5)</f>
        <v>900</v>
      </c>
      <c r="Q15" s="163"/>
      <c r="R15" s="24"/>
    </row>
    <row r="16" spans="1:18" ht="12">
      <c r="A16" s="128">
        <v>13</v>
      </c>
      <c r="B16" s="129">
        <v>38194</v>
      </c>
      <c r="C16" s="129">
        <v>38214</v>
      </c>
      <c r="D16" s="128" t="s">
        <v>820</v>
      </c>
      <c r="E16" s="130"/>
      <c r="F16" s="130"/>
      <c r="G16" s="131"/>
      <c r="H16" s="137">
        <f t="shared" si="2"/>
        <v>21</v>
      </c>
      <c r="I16" s="128" t="s">
        <v>712</v>
      </c>
      <c r="J16" s="128" t="s">
        <v>713</v>
      </c>
      <c r="K16" s="131">
        <v>34</v>
      </c>
      <c r="L16" s="121">
        <f t="shared" si="1"/>
        <v>714</v>
      </c>
      <c r="M16" s="153">
        <f t="shared" si="0"/>
        <v>1071</v>
      </c>
      <c r="N16" s="155">
        <v>4.5</v>
      </c>
      <c r="Q16" s="163" t="s">
        <v>381</v>
      </c>
      <c r="R16" s="119">
        <v>3.1</v>
      </c>
    </row>
    <row r="17" spans="1:18" ht="12">
      <c r="A17" s="128">
        <v>14</v>
      </c>
      <c r="B17" s="129">
        <v>38197</v>
      </c>
      <c r="C17" s="129">
        <v>38210</v>
      </c>
      <c r="D17" s="128" t="s">
        <v>409</v>
      </c>
      <c r="E17" s="130"/>
      <c r="F17" s="130"/>
      <c r="G17" s="131"/>
      <c r="H17" s="137">
        <f t="shared" si="2"/>
        <v>14</v>
      </c>
      <c r="I17" s="128" t="s">
        <v>396</v>
      </c>
      <c r="J17" s="128" t="s">
        <v>410</v>
      </c>
      <c r="K17" s="131">
        <v>26</v>
      </c>
      <c r="L17" s="121">
        <f t="shared" si="1"/>
        <v>364</v>
      </c>
      <c r="M17" s="153">
        <f t="shared" si="0"/>
        <v>546</v>
      </c>
      <c r="N17" s="155">
        <v>4</v>
      </c>
      <c r="Q17" s="163" t="s">
        <v>382</v>
      </c>
      <c r="R17" s="119">
        <v>3</v>
      </c>
    </row>
    <row r="18" spans="1:16" ht="12">
      <c r="A18" s="24">
        <v>15</v>
      </c>
      <c r="B18" s="31">
        <v>38200</v>
      </c>
      <c r="C18" s="31">
        <v>38213</v>
      </c>
      <c r="D18" s="24" t="s">
        <v>351</v>
      </c>
      <c r="E18" s="63"/>
      <c r="F18" s="63" t="s">
        <v>808</v>
      </c>
      <c r="G18" s="53"/>
      <c r="H18" s="65">
        <f t="shared" si="2"/>
        <v>14</v>
      </c>
      <c r="I18" s="24" t="s">
        <v>768</v>
      </c>
      <c r="J18" s="24" t="s">
        <v>518</v>
      </c>
      <c r="K18" s="53">
        <v>39</v>
      </c>
      <c r="L18" s="139">
        <f t="shared" si="1"/>
        <v>546</v>
      </c>
      <c r="M18" s="156">
        <f t="shared" si="0"/>
        <v>819</v>
      </c>
      <c r="N18" s="155">
        <v>2.3</v>
      </c>
      <c r="O18" s="155">
        <f>SUM(L18*1.5)</f>
        <v>819</v>
      </c>
      <c r="P18" s="155">
        <f>SUM(L18*1.5)</f>
        <v>819</v>
      </c>
    </row>
    <row r="19" spans="1:18" s="210" customFormat="1" ht="12">
      <c r="A19" s="200">
        <v>16</v>
      </c>
      <c r="B19" s="201">
        <v>38201</v>
      </c>
      <c r="C19" s="201">
        <v>38214</v>
      </c>
      <c r="D19" s="200" t="s">
        <v>352</v>
      </c>
      <c r="E19" s="202"/>
      <c r="F19" s="202" t="s">
        <v>856</v>
      </c>
      <c r="G19" s="203"/>
      <c r="H19" s="204">
        <f t="shared" si="2"/>
        <v>14</v>
      </c>
      <c r="I19" s="200" t="s">
        <v>339</v>
      </c>
      <c r="J19" s="200" t="s">
        <v>710</v>
      </c>
      <c r="K19" s="203">
        <v>21</v>
      </c>
      <c r="L19" s="205">
        <f t="shared" si="1"/>
        <v>294</v>
      </c>
      <c r="M19" s="206">
        <f t="shared" si="0"/>
        <v>441</v>
      </c>
      <c r="N19" s="207">
        <v>4.6</v>
      </c>
      <c r="O19" s="207"/>
      <c r="P19" s="207"/>
      <c r="Q19" s="208"/>
      <c r="R19" s="209"/>
    </row>
    <row r="20" spans="1:18" ht="12">
      <c r="A20" s="200">
        <v>17</v>
      </c>
      <c r="B20" s="201">
        <v>38202</v>
      </c>
      <c r="C20" s="201">
        <v>38216</v>
      </c>
      <c r="D20" s="200" t="s">
        <v>353</v>
      </c>
      <c r="E20" s="202"/>
      <c r="F20" s="202" t="s">
        <v>808</v>
      </c>
      <c r="G20" s="203"/>
      <c r="H20" s="204">
        <f t="shared" si="2"/>
        <v>15</v>
      </c>
      <c r="I20" s="200" t="s">
        <v>524</v>
      </c>
      <c r="J20" s="200" t="s">
        <v>546</v>
      </c>
      <c r="K20" s="203">
        <v>41</v>
      </c>
      <c r="L20" s="205">
        <f t="shared" si="1"/>
        <v>615</v>
      </c>
      <c r="M20" s="206">
        <f t="shared" si="0"/>
        <v>922.5</v>
      </c>
      <c r="N20" s="207">
        <v>4</v>
      </c>
      <c r="O20" s="207"/>
      <c r="P20" s="207"/>
      <c r="Q20" s="208"/>
      <c r="R20" s="209"/>
    </row>
    <row r="21" spans="1:14" ht="12">
      <c r="A21" s="24">
        <v>18</v>
      </c>
      <c r="B21" s="31">
        <v>38203</v>
      </c>
      <c r="C21" s="31">
        <v>38216</v>
      </c>
      <c r="D21" s="24" t="s">
        <v>354</v>
      </c>
      <c r="E21" s="63"/>
      <c r="F21" s="63" t="s">
        <v>866</v>
      </c>
      <c r="G21" s="53"/>
      <c r="H21" s="65">
        <f t="shared" si="2"/>
        <v>14</v>
      </c>
      <c r="I21" s="24" t="s">
        <v>683</v>
      </c>
      <c r="J21" s="24" t="s">
        <v>684</v>
      </c>
      <c r="K21" s="53">
        <v>21</v>
      </c>
      <c r="L21" s="139">
        <f t="shared" si="1"/>
        <v>294</v>
      </c>
      <c r="M21" s="156">
        <f t="shared" si="0"/>
        <v>441</v>
      </c>
      <c r="N21" s="155">
        <v>4.6</v>
      </c>
    </row>
    <row r="22" spans="1:14" ht="12">
      <c r="A22" s="24">
        <v>19</v>
      </c>
      <c r="B22" s="31">
        <v>38205</v>
      </c>
      <c r="C22" s="31">
        <v>38219</v>
      </c>
      <c r="D22" s="24" t="s">
        <v>523</v>
      </c>
      <c r="E22" s="63"/>
      <c r="F22" s="63" t="s">
        <v>821</v>
      </c>
      <c r="G22" s="53"/>
      <c r="H22" s="65">
        <f t="shared" si="2"/>
        <v>15</v>
      </c>
      <c r="I22" s="24" t="s">
        <v>355</v>
      </c>
      <c r="J22" s="24" t="s">
        <v>700</v>
      </c>
      <c r="K22" s="53">
        <v>40</v>
      </c>
      <c r="L22" s="139">
        <f t="shared" si="1"/>
        <v>600</v>
      </c>
      <c r="M22" s="156">
        <f t="shared" si="0"/>
        <v>900</v>
      </c>
      <c r="N22" s="155">
        <v>4</v>
      </c>
    </row>
    <row r="23" spans="1:16" ht="12">
      <c r="A23" s="128">
        <v>20</v>
      </c>
      <c r="B23" s="129">
        <v>38215</v>
      </c>
      <c r="C23" s="129">
        <v>38228</v>
      </c>
      <c r="D23" s="128" t="s">
        <v>404</v>
      </c>
      <c r="E23" s="130"/>
      <c r="F23" s="130"/>
      <c r="G23" s="131"/>
      <c r="H23" s="137">
        <f t="shared" si="2"/>
        <v>14</v>
      </c>
      <c r="I23" s="128" t="s">
        <v>667</v>
      </c>
      <c r="J23" s="128" t="s">
        <v>668</v>
      </c>
      <c r="K23" s="131">
        <v>43</v>
      </c>
      <c r="L23" s="121">
        <f t="shared" si="1"/>
        <v>602</v>
      </c>
      <c r="M23" s="153">
        <f t="shared" si="0"/>
        <v>903</v>
      </c>
      <c r="N23" s="155">
        <v>2</v>
      </c>
      <c r="O23" s="155">
        <f>SUM(L23*1.5)</f>
        <v>903</v>
      </c>
      <c r="P23" s="155">
        <f>SUM(L23*1.5)</f>
        <v>903</v>
      </c>
    </row>
    <row r="24" spans="1:16" ht="12">
      <c r="A24" s="24">
        <v>21</v>
      </c>
      <c r="B24" s="31">
        <v>38215</v>
      </c>
      <c r="C24" s="31">
        <v>38229</v>
      </c>
      <c r="D24" s="24" t="s">
        <v>694</v>
      </c>
      <c r="E24" s="63"/>
      <c r="F24" s="63" t="s">
        <v>796</v>
      </c>
      <c r="G24" s="53"/>
      <c r="H24" s="65">
        <f t="shared" si="2"/>
        <v>15</v>
      </c>
      <c r="I24" s="24" t="s">
        <v>366</v>
      </c>
      <c r="J24" s="24" t="s">
        <v>697</v>
      </c>
      <c r="K24" s="53">
        <v>31</v>
      </c>
      <c r="L24" s="139">
        <f t="shared" si="1"/>
        <v>465</v>
      </c>
      <c r="M24" s="156">
        <f t="shared" si="0"/>
        <v>697.5</v>
      </c>
      <c r="N24" s="155">
        <v>2.3</v>
      </c>
      <c r="O24" s="155">
        <f>SUM(L24*1.5)</f>
        <v>697.5</v>
      </c>
      <c r="P24" s="155">
        <f>SUM(L24*1.5)</f>
        <v>697.5</v>
      </c>
    </row>
    <row r="25" spans="1:14" ht="12">
      <c r="A25" s="24">
        <v>22</v>
      </c>
      <c r="B25" s="31">
        <v>38217</v>
      </c>
      <c r="C25" s="31">
        <v>38232</v>
      </c>
      <c r="D25" s="24" t="s">
        <v>356</v>
      </c>
      <c r="E25" s="63"/>
      <c r="F25" s="63" t="s">
        <v>665</v>
      </c>
      <c r="G25" s="53"/>
      <c r="H25" s="65">
        <f t="shared" si="2"/>
        <v>16</v>
      </c>
      <c r="I25" s="24" t="s">
        <v>550</v>
      </c>
      <c r="J25" s="24" t="s">
        <v>724</v>
      </c>
      <c r="K25" s="53">
        <v>57</v>
      </c>
      <c r="L25" s="139">
        <f t="shared" si="1"/>
        <v>912</v>
      </c>
      <c r="M25" s="156">
        <f t="shared" si="0"/>
        <v>1368</v>
      </c>
      <c r="N25" s="155">
        <v>4.6</v>
      </c>
    </row>
    <row r="26" spans="1:16" ht="12">
      <c r="A26" s="128">
        <v>23</v>
      </c>
      <c r="B26" s="129">
        <v>38219</v>
      </c>
      <c r="C26" s="129">
        <v>38226</v>
      </c>
      <c r="D26" s="128" t="s">
        <v>405</v>
      </c>
      <c r="E26" s="130"/>
      <c r="F26" s="130"/>
      <c r="G26" s="131"/>
      <c r="H26" s="137">
        <f t="shared" si="2"/>
        <v>8</v>
      </c>
      <c r="I26" s="128" t="s">
        <v>406</v>
      </c>
      <c r="J26" s="128" t="s">
        <v>407</v>
      </c>
      <c r="K26" s="131">
        <v>26</v>
      </c>
      <c r="L26" s="121">
        <f t="shared" si="1"/>
        <v>208</v>
      </c>
      <c r="M26" s="153">
        <f t="shared" si="0"/>
        <v>312</v>
      </c>
      <c r="N26" s="155">
        <v>3.1</v>
      </c>
      <c r="P26" s="155">
        <f>SUM(L26*1.5)</f>
        <v>312</v>
      </c>
    </row>
    <row r="27" spans="1:13" ht="12">
      <c r="A27" s="36">
        <v>24</v>
      </c>
      <c r="B27" s="35">
        <v>38219</v>
      </c>
      <c r="C27" s="35">
        <v>38233</v>
      </c>
      <c r="D27" s="36" t="s">
        <v>357</v>
      </c>
      <c r="E27" s="93"/>
      <c r="F27" s="93" t="s">
        <v>866</v>
      </c>
      <c r="G27" s="94"/>
      <c r="H27" s="96">
        <f t="shared" si="2"/>
        <v>15</v>
      </c>
      <c r="I27" s="36" t="s">
        <v>358</v>
      </c>
      <c r="J27" s="36" t="s">
        <v>738</v>
      </c>
      <c r="K27" s="94">
        <v>33</v>
      </c>
      <c r="L27" s="160">
        <v>0</v>
      </c>
      <c r="M27" s="161">
        <v>0</v>
      </c>
    </row>
    <row r="28" spans="1:13" ht="12">
      <c r="A28" s="24">
        <v>25</v>
      </c>
      <c r="B28" s="31">
        <v>38219</v>
      </c>
      <c r="C28" s="31">
        <v>38233</v>
      </c>
      <c r="D28" s="24" t="s">
        <v>359</v>
      </c>
      <c r="E28" s="63" t="s">
        <v>801</v>
      </c>
      <c r="F28" s="63"/>
      <c r="G28" s="53"/>
      <c r="H28" s="65">
        <f t="shared" si="2"/>
        <v>15</v>
      </c>
      <c r="I28" s="24" t="s">
        <v>712</v>
      </c>
      <c r="J28" s="24" t="s">
        <v>726</v>
      </c>
      <c r="K28" s="53">
        <v>28</v>
      </c>
      <c r="L28" s="139">
        <f t="shared" si="1"/>
        <v>420</v>
      </c>
      <c r="M28" s="156">
        <f aca="true" t="shared" si="3" ref="M28:M34">SUM(L28*1.5)</f>
        <v>630</v>
      </c>
    </row>
    <row r="29" spans="1:16" ht="12">
      <c r="A29" s="24">
        <v>26</v>
      </c>
      <c r="B29" s="31">
        <v>38219</v>
      </c>
      <c r="C29" s="31">
        <v>38234</v>
      </c>
      <c r="D29" s="24" t="s">
        <v>547</v>
      </c>
      <c r="E29" s="63" t="s">
        <v>801</v>
      </c>
      <c r="F29" s="63"/>
      <c r="G29" s="53"/>
      <c r="H29" s="65">
        <f t="shared" si="2"/>
        <v>16</v>
      </c>
      <c r="I29" s="24" t="s">
        <v>720</v>
      </c>
      <c r="J29" s="24" t="s">
        <v>721</v>
      </c>
      <c r="K29" s="53">
        <v>25</v>
      </c>
      <c r="L29" s="139">
        <f t="shared" si="1"/>
        <v>400</v>
      </c>
      <c r="M29" s="156">
        <f t="shared" si="3"/>
        <v>600</v>
      </c>
      <c r="N29" s="155">
        <v>2.3</v>
      </c>
      <c r="O29" s="155">
        <f>SUM(L29*1.5)</f>
        <v>600</v>
      </c>
      <c r="P29" s="155">
        <f>SUM(L29*1.5)</f>
        <v>600</v>
      </c>
    </row>
    <row r="30" spans="1:14" ht="12">
      <c r="A30" s="24">
        <v>27</v>
      </c>
      <c r="B30" s="31">
        <v>38222</v>
      </c>
      <c r="C30" s="31">
        <v>38230</v>
      </c>
      <c r="D30" s="24" t="s">
        <v>360</v>
      </c>
      <c r="E30" s="63" t="s">
        <v>801</v>
      </c>
      <c r="F30" s="63"/>
      <c r="G30" s="53"/>
      <c r="H30" s="65">
        <f t="shared" si="2"/>
        <v>9</v>
      </c>
      <c r="I30" s="24" t="s">
        <v>683</v>
      </c>
      <c r="J30" s="24" t="s">
        <v>684</v>
      </c>
      <c r="K30" s="53">
        <v>33</v>
      </c>
      <c r="L30" s="139">
        <f t="shared" si="1"/>
        <v>297</v>
      </c>
      <c r="M30" s="156">
        <f t="shared" si="3"/>
        <v>445.5</v>
      </c>
      <c r="N30" s="155">
        <v>4.6</v>
      </c>
    </row>
    <row r="31" spans="1:18" ht="12">
      <c r="A31" s="200">
        <v>28</v>
      </c>
      <c r="B31" s="201">
        <v>38224</v>
      </c>
      <c r="C31" s="201">
        <v>38234</v>
      </c>
      <c r="D31" s="200" t="s">
        <v>408</v>
      </c>
      <c r="E31" s="202" t="s">
        <v>801</v>
      </c>
      <c r="F31" s="202"/>
      <c r="G31" s="203"/>
      <c r="H31" s="204">
        <f t="shared" si="2"/>
        <v>11</v>
      </c>
      <c r="I31" s="200" t="s">
        <v>526</v>
      </c>
      <c r="J31" s="200" t="s">
        <v>754</v>
      </c>
      <c r="K31" s="203">
        <v>21</v>
      </c>
      <c r="L31" s="205">
        <f t="shared" si="1"/>
        <v>231</v>
      </c>
      <c r="M31" s="206">
        <f t="shared" si="3"/>
        <v>346.5</v>
      </c>
      <c r="N31" s="207">
        <v>4.6</v>
      </c>
      <c r="O31" s="207"/>
      <c r="P31" s="207"/>
      <c r="Q31" s="208"/>
      <c r="R31" s="209"/>
    </row>
    <row r="32" spans="1:13" ht="12">
      <c r="A32" s="24"/>
      <c r="B32" s="31"/>
      <c r="C32" s="31"/>
      <c r="D32" s="24"/>
      <c r="E32" s="63"/>
      <c r="F32" s="63"/>
      <c r="G32" s="53"/>
      <c r="H32" s="65"/>
      <c r="I32" s="24"/>
      <c r="J32" s="24"/>
      <c r="K32" s="53"/>
      <c r="L32" s="139">
        <f t="shared" si="1"/>
        <v>0</v>
      </c>
      <c r="M32" s="156">
        <f t="shared" si="3"/>
        <v>0</v>
      </c>
    </row>
    <row r="33" spans="1:16" ht="12">
      <c r="A33" s="24">
        <v>29</v>
      </c>
      <c r="B33" s="31">
        <v>38276</v>
      </c>
      <c r="C33" s="31">
        <v>38283</v>
      </c>
      <c r="D33" s="24" t="s">
        <v>361</v>
      </c>
      <c r="E33" s="63" t="s">
        <v>362</v>
      </c>
      <c r="F33" s="63"/>
      <c r="G33" s="53"/>
      <c r="H33" s="65">
        <f>(C33-B33)+1</f>
        <v>8</v>
      </c>
      <c r="I33" s="24" t="s">
        <v>363</v>
      </c>
      <c r="J33" s="24" t="s">
        <v>518</v>
      </c>
      <c r="K33" s="53">
        <v>26</v>
      </c>
      <c r="L33" s="139">
        <f t="shared" si="1"/>
        <v>208</v>
      </c>
      <c r="M33" s="156">
        <f t="shared" si="3"/>
        <v>312</v>
      </c>
      <c r="N33" s="155">
        <v>2.3</v>
      </c>
      <c r="O33" s="155">
        <f>SUM(L33*1.5)</f>
        <v>312</v>
      </c>
      <c r="P33" s="155">
        <f>SUM(L33*1.5)</f>
        <v>312</v>
      </c>
    </row>
    <row r="34" spans="1:14" ht="12">
      <c r="A34" s="24">
        <v>30</v>
      </c>
      <c r="B34" s="31">
        <v>38276</v>
      </c>
      <c r="C34" s="31">
        <v>38283</v>
      </c>
      <c r="D34" s="24" t="s">
        <v>556</v>
      </c>
      <c r="E34" s="63" t="s">
        <v>692</v>
      </c>
      <c r="F34" s="63"/>
      <c r="G34" s="53"/>
      <c r="H34" s="65">
        <f>(C34-B34)+1</f>
        <v>8</v>
      </c>
      <c r="I34" s="24" t="s">
        <v>355</v>
      </c>
      <c r="J34" s="24" t="s">
        <v>364</v>
      </c>
      <c r="K34" s="53">
        <v>25</v>
      </c>
      <c r="L34" s="139">
        <f t="shared" si="1"/>
        <v>200</v>
      </c>
      <c r="M34" s="156">
        <f t="shared" si="3"/>
        <v>300</v>
      </c>
      <c r="N34" s="155">
        <v>4</v>
      </c>
    </row>
    <row r="35" spans="1:13" ht="12">
      <c r="A35" s="24"/>
      <c r="B35" s="31"/>
      <c r="C35" s="24"/>
      <c r="D35" s="24"/>
      <c r="E35" s="63"/>
      <c r="F35" s="63"/>
      <c r="G35" s="53"/>
      <c r="H35" s="65"/>
      <c r="I35" s="24"/>
      <c r="J35" s="24"/>
      <c r="K35" s="53"/>
      <c r="L35" s="24"/>
      <c r="M35" s="154"/>
    </row>
    <row r="36" spans="1:16" ht="12.75">
      <c r="A36" s="134"/>
      <c r="B36" s="133" t="s">
        <v>411</v>
      </c>
      <c r="C36" s="24"/>
      <c r="D36" s="24"/>
      <c r="E36" s="63"/>
      <c r="F36" s="63"/>
      <c r="G36" s="53"/>
      <c r="H36" s="65"/>
      <c r="I36" s="24"/>
      <c r="J36" s="24" t="s">
        <v>413</v>
      </c>
      <c r="K36" s="64">
        <f>SUM(K3:K35)</f>
        <v>1031</v>
      </c>
      <c r="L36" s="140">
        <f>SUM(L3:L35)</f>
        <v>13523</v>
      </c>
      <c r="M36" s="157">
        <f>SUM(M2:M35)</f>
        <v>20286</v>
      </c>
      <c r="O36" s="167">
        <f>SUM(O4+O6+O7+O8+O11+O14+O15+O18+O23+O24+O29+O33)</f>
        <v>8536.5</v>
      </c>
      <c r="P36" s="167">
        <f>SUM(P4+P6+P7+P8+P11+P13+P14+P15+P18+P23+P24+P26+P29+P33)</f>
        <v>9988.5</v>
      </c>
    </row>
    <row r="38" spans="1:15" ht="12">
      <c r="A38" t="s">
        <v>420</v>
      </c>
      <c r="O38" s="155">
        <v>10800</v>
      </c>
    </row>
    <row r="40" spans="1:6" ht="12">
      <c r="A40" t="s">
        <v>422</v>
      </c>
      <c r="E40" t="s">
        <v>667</v>
      </c>
      <c r="F40">
        <v>12</v>
      </c>
    </row>
    <row r="41" spans="5:6" ht="12">
      <c r="E41" t="s">
        <v>423</v>
      </c>
      <c r="F41">
        <v>1</v>
      </c>
    </row>
    <row r="42" spans="5:6" ht="12">
      <c r="E42" t="s">
        <v>424</v>
      </c>
      <c r="F42">
        <v>1</v>
      </c>
    </row>
    <row r="43" spans="5:6" ht="12">
      <c r="E43" t="s">
        <v>425</v>
      </c>
      <c r="F43">
        <v>2</v>
      </c>
    </row>
    <row r="44" spans="5:6" ht="12">
      <c r="E44" t="s">
        <v>426</v>
      </c>
      <c r="F44">
        <v>2</v>
      </c>
    </row>
    <row r="45" spans="5:6" ht="12">
      <c r="E45" t="s">
        <v>427</v>
      </c>
      <c r="F45">
        <v>1</v>
      </c>
    </row>
    <row r="46" spans="5:6" ht="12">
      <c r="E46" t="s">
        <v>428</v>
      </c>
      <c r="F46">
        <v>1</v>
      </c>
    </row>
    <row r="48" ht="12.75">
      <c r="A48" s="169" t="s">
        <v>230</v>
      </c>
    </row>
    <row r="49" ht="12.75">
      <c r="A49" s="169" t="s">
        <v>231</v>
      </c>
    </row>
  </sheetData>
  <sheetProtection/>
  <printOptions gridLines="1"/>
  <pageMargins left="0.787401575" right="0.787401575" top="0.984251969" bottom="0.984251969" header="0.4921259845" footer="0.4921259845"/>
  <pageSetup fitToHeight="1" fitToWidth="1" horizontalDpi="300" verticalDpi="300" orientation="landscape" paperSize="9" scale="68" r:id="rId1"/>
  <headerFooter alignWithMargins="0">
    <oddHeader>&amp;LLJP-Zuschuss 2004&amp;C&amp;A</oddHeader>
    <oddFooter>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A1">
      <selection activeCell="H3" sqref="H3"/>
    </sheetView>
  </sheetViews>
  <sheetFormatPr defaultColWidth="10.8515625" defaultRowHeight="12.75"/>
  <cols>
    <col min="1" max="1" width="3.8515625" style="179" customWidth="1"/>
    <col min="2" max="3" width="10.421875" style="179" customWidth="1"/>
    <col min="4" max="4" width="18.421875" style="327" customWidth="1"/>
    <col min="5" max="5" width="6.421875" style="179" customWidth="1"/>
    <col min="6" max="6" width="8.00390625" style="179" customWidth="1"/>
    <col min="7" max="7" width="8.421875" style="312" customWidth="1"/>
    <col min="8" max="8" width="5.28125" style="378" customWidth="1"/>
    <col min="9" max="9" width="19.8515625" style="327" customWidth="1"/>
    <col min="10" max="10" width="12.421875" style="327" customWidth="1"/>
    <col min="11" max="11" width="11.421875" style="183" bestFit="1" customWidth="1"/>
    <col min="12" max="14" width="8.7109375" style="183" customWidth="1"/>
    <col min="15" max="17" width="10.8515625" style="179" customWidth="1"/>
    <col min="18" max="18" width="12.421875" style="179" customWidth="1"/>
    <col min="19" max="19" width="10.8515625" style="179" customWidth="1"/>
    <col min="20" max="20" width="33.8515625" style="327" customWidth="1"/>
    <col min="21" max="22" width="10.8515625" style="179" customWidth="1"/>
    <col min="23" max="23" width="16.7109375" style="179" customWidth="1"/>
    <col min="24" max="16384" width="10.8515625" style="179" customWidth="1"/>
  </cols>
  <sheetData>
    <row r="1" spans="1:22" s="211" customFormat="1" ht="12.75">
      <c r="A1" s="211" t="s">
        <v>654</v>
      </c>
      <c r="B1" s="211" t="s">
        <v>782</v>
      </c>
      <c r="C1" s="211" t="s">
        <v>783</v>
      </c>
      <c r="D1" s="315" t="s">
        <v>773</v>
      </c>
      <c r="E1" s="314" t="s">
        <v>774</v>
      </c>
      <c r="F1" s="315" t="s">
        <v>774</v>
      </c>
      <c r="G1" s="316" t="s">
        <v>775</v>
      </c>
      <c r="H1" s="376" t="s">
        <v>776</v>
      </c>
      <c r="I1" s="315" t="s">
        <v>500</v>
      </c>
      <c r="J1" s="315" t="s">
        <v>655</v>
      </c>
      <c r="K1" s="317" t="s">
        <v>296</v>
      </c>
      <c r="L1" s="317" t="s">
        <v>412</v>
      </c>
      <c r="M1" s="317" t="s">
        <v>322</v>
      </c>
      <c r="N1" s="317" t="s">
        <v>322</v>
      </c>
      <c r="O1" s="318" t="s">
        <v>244</v>
      </c>
      <c r="P1" s="315" t="s">
        <v>221</v>
      </c>
      <c r="Q1" s="319" t="s">
        <v>414</v>
      </c>
      <c r="R1" s="319" t="s">
        <v>222</v>
      </c>
      <c r="S1" s="315" t="s">
        <v>416</v>
      </c>
      <c r="T1" s="315" t="s">
        <v>385</v>
      </c>
      <c r="U1" s="315"/>
      <c r="V1" s="315"/>
    </row>
    <row r="2" spans="1:21" ht="12.75">
      <c r="A2" s="211"/>
      <c r="B2" s="314"/>
      <c r="C2" s="315"/>
      <c r="D2" s="315"/>
      <c r="E2" s="316"/>
      <c r="F2" s="317"/>
      <c r="G2" s="318"/>
      <c r="H2" s="376"/>
      <c r="I2" s="319"/>
      <c r="J2" s="315"/>
      <c r="K2" s="316"/>
      <c r="L2" s="320" t="s">
        <v>137</v>
      </c>
      <c r="M2" s="316" t="s">
        <v>136</v>
      </c>
      <c r="N2" s="320" t="s">
        <v>137</v>
      </c>
      <c r="O2" s="346">
        <v>0.35</v>
      </c>
      <c r="Q2" s="318">
        <v>1.5</v>
      </c>
      <c r="R2" s="318"/>
      <c r="S2" s="315" t="s">
        <v>417</v>
      </c>
      <c r="T2" s="315">
        <v>2006</v>
      </c>
      <c r="U2" s="321"/>
    </row>
    <row r="3" spans="2:20" s="322" customFormat="1" ht="18" customHeight="1">
      <c r="B3" s="172" t="s">
        <v>190</v>
      </c>
      <c r="C3" s="323">
        <v>38829</v>
      </c>
      <c r="D3" s="171" t="s">
        <v>514</v>
      </c>
      <c r="E3" s="324"/>
      <c r="F3" s="175" t="s">
        <v>821</v>
      </c>
      <c r="G3" s="176">
        <v>270</v>
      </c>
      <c r="H3" s="377">
        <f>SUM(C3-B3)+1</f>
        <v>7</v>
      </c>
      <c r="I3" s="348" t="s">
        <v>709</v>
      </c>
      <c r="J3" s="171" t="s">
        <v>128</v>
      </c>
      <c r="K3" s="324"/>
      <c r="L3" s="173"/>
      <c r="M3" s="173"/>
      <c r="N3" s="173"/>
      <c r="O3" s="171"/>
      <c r="P3" s="172"/>
      <c r="S3" s="325"/>
      <c r="T3" s="171" t="s">
        <v>207</v>
      </c>
    </row>
    <row r="4" spans="1:20" ht="18" customHeight="1">
      <c r="A4" s="211"/>
      <c r="B4" s="314"/>
      <c r="C4" s="315"/>
      <c r="D4" s="315"/>
      <c r="E4" s="316"/>
      <c r="F4" s="317"/>
      <c r="G4" s="318"/>
      <c r="H4" s="377"/>
      <c r="I4" s="319"/>
      <c r="J4" s="315"/>
      <c r="K4" s="316"/>
      <c r="L4" s="316"/>
      <c r="M4" s="316"/>
      <c r="N4" s="316"/>
      <c r="O4" s="315"/>
      <c r="T4" s="327" t="s">
        <v>208</v>
      </c>
    </row>
    <row r="5" spans="2:22" ht="18" customHeight="1">
      <c r="B5" s="181">
        <v>38891</v>
      </c>
      <c r="C5" s="181">
        <v>38904</v>
      </c>
      <c r="D5" s="327" t="s">
        <v>191</v>
      </c>
      <c r="E5" s="326"/>
      <c r="F5" s="327" t="s">
        <v>736</v>
      </c>
      <c r="G5" s="312">
        <v>495</v>
      </c>
      <c r="H5" s="377">
        <f aca="true" t="shared" si="0" ref="H5:H26">SUM(C5-B5)+1</f>
        <v>14</v>
      </c>
      <c r="I5" s="327" t="s">
        <v>768</v>
      </c>
      <c r="J5" s="327" t="s">
        <v>738</v>
      </c>
      <c r="O5" s="312"/>
      <c r="P5" s="327"/>
      <c r="Q5" s="328"/>
      <c r="R5" s="328"/>
      <c r="S5" s="329"/>
      <c r="T5" s="329" t="s">
        <v>209</v>
      </c>
      <c r="U5" s="329"/>
      <c r="V5" s="329"/>
    </row>
    <row r="6" spans="2:22" ht="18" customHeight="1">
      <c r="B6" s="181">
        <v>38891</v>
      </c>
      <c r="C6" s="181">
        <v>38904</v>
      </c>
      <c r="D6" s="327" t="s">
        <v>192</v>
      </c>
      <c r="E6" s="326"/>
      <c r="F6" s="327" t="s">
        <v>805</v>
      </c>
      <c r="G6" s="312">
        <v>440</v>
      </c>
      <c r="H6" s="377">
        <f t="shared" si="0"/>
        <v>14</v>
      </c>
      <c r="I6" s="327" t="s">
        <v>671</v>
      </c>
      <c r="J6" s="327" t="s">
        <v>748</v>
      </c>
      <c r="O6" s="312"/>
      <c r="P6" s="327"/>
      <c r="Q6" s="328"/>
      <c r="R6" s="328"/>
      <c r="S6" s="329"/>
      <c r="T6" s="329" t="s">
        <v>210</v>
      </c>
      <c r="U6" s="329"/>
      <c r="V6" s="329"/>
    </row>
    <row r="7" spans="2:22" ht="18" customHeight="1">
      <c r="B7" s="181">
        <v>38891</v>
      </c>
      <c r="C7" s="181">
        <v>38906</v>
      </c>
      <c r="D7" s="327" t="s">
        <v>193</v>
      </c>
      <c r="E7" s="326"/>
      <c r="F7" s="327" t="s">
        <v>736</v>
      </c>
      <c r="G7" s="312" t="s">
        <v>228</v>
      </c>
      <c r="H7" s="377">
        <f t="shared" si="0"/>
        <v>16</v>
      </c>
      <c r="I7" s="327" t="s">
        <v>662</v>
      </c>
      <c r="J7" s="327" t="s">
        <v>677</v>
      </c>
      <c r="O7" s="312"/>
      <c r="P7" s="327"/>
      <c r="Q7" s="328"/>
      <c r="R7" s="328"/>
      <c r="S7" s="329"/>
      <c r="T7" s="329" t="s">
        <v>211</v>
      </c>
      <c r="U7" s="329"/>
      <c r="V7" s="329"/>
    </row>
    <row r="8" spans="2:22" ht="18" customHeight="1">
      <c r="B8" s="181">
        <v>38892</v>
      </c>
      <c r="C8" s="181">
        <v>38901</v>
      </c>
      <c r="D8" s="327" t="s">
        <v>194</v>
      </c>
      <c r="E8" s="326" t="s">
        <v>801</v>
      </c>
      <c r="F8" s="327"/>
      <c r="G8" s="312">
        <v>275</v>
      </c>
      <c r="H8" s="377">
        <f t="shared" si="0"/>
        <v>10</v>
      </c>
      <c r="I8" s="327" t="s">
        <v>689</v>
      </c>
      <c r="J8" s="327" t="s">
        <v>690</v>
      </c>
      <c r="O8" s="312"/>
      <c r="P8" s="327"/>
      <c r="Q8" s="328"/>
      <c r="R8" s="328"/>
      <c r="S8" s="329"/>
      <c r="T8" s="329" t="s">
        <v>212</v>
      </c>
      <c r="U8" s="329"/>
      <c r="V8" s="329"/>
    </row>
    <row r="9" spans="2:22" ht="18" customHeight="1">
      <c r="B9" s="181">
        <v>38892</v>
      </c>
      <c r="C9" s="181">
        <v>38905</v>
      </c>
      <c r="D9" s="327" t="s">
        <v>440</v>
      </c>
      <c r="E9" s="326" t="s">
        <v>801</v>
      </c>
      <c r="F9" s="327"/>
      <c r="G9" s="312">
        <v>160</v>
      </c>
      <c r="H9" s="377">
        <f t="shared" si="0"/>
        <v>14</v>
      </c>
      <c r="I9" s="327" t="s">
        <v>674</v>
      </c>
      <c r="J9" s="327" t="s">
        <v>752</v>
      </c>
      <c r="O9" s="312"/>
      <c r="P9" s="327"/>
      <c r="Q9" s="328"/>
      <c r="R9" s="328"/>
      <c r="S9" s="330"/>
      <c r="T9" s="329" t="s">
        <v>213</v>
      </c>
      <c r="U9" s="329"/>
      <c r="V9" s="329"/>
    </row>
    <row r="10" spans="2:22" ht="18" customHeight="1">
      <c r="B10" s="181">
        <v>38892</v>
      </c>
      <c r="C10" s="181">
        <v>38905</v>
      </c>
      <c r="D10" s="327" t="s">
        <v>195</v>
      </c>
      <c r="E10" s="326"/>
      <c r="F10" s="327" t="s">
        <v>805</v>
      </c>
      <c r="G10" s="312">
        <v>495</v>
      </c>
      <c r="H10" s="377">
        <f t="shared" si="0"/>
        <v>14</v>
      </c>
      <c r="I10" s="327" t="s">
        <v>662</v>
      </c>
      <c r="J10" s="327" t="s">
        <v>340</v>
      </c>
      <c r="O10" s="312"/>
      <c r="P10" s="327"/>
      <c r="Q10" s="328"/>
      <c r="R10" s="328"/>
      <c r="S10" s="330"/>
      <c r="T10" s="329" t="s">
        <v>214</v>
      </c>
      <c r="U10" s="329"/>
      <c r="V10" s="329"/>
    </row>
    <row r="11" spans="2:22" ht="18" customHeight="1">
      <c r="B11" s="181">
        <v>38898</v>
      </c>
      <c r="C11" s="181">
        <v>38912</v>
      </c>
      <c r="D11" s="327" t="s">
        <v>196</v>
      </c>
      <c r="E11" s="326"/>
      <c r="F11" s="327" t="s">
        <v>821</v>
      </c>
      <c r="G11" s="312">
        <v>470</v>
      </c>
      <c r="H11" s="377">
        <f t="shared" si="0"/>
        <v>15</v>
      </c>
      <c r="I11" s="327" t="s">
        <v>202</v>
      </c>
      <c r="J11" s="327" t="s">
        <v>700</v>
      </c>
      <c r="O11" s="312"/>
      <c r="P11" s="327"/>
      <c r="Q11" s="328"/>
      <c r="R11" s="328"/>
      <c r="S11" s="330"/>
      <c r="T11" s="329" t="s">
        <v>215</v>
      </c>
      <c r="U11" s="329"/>
      <c r="V11" s="329"/>
    </row>
    <row r="12" spans="2:22" ht="18" customHeight="1">
      <c r="B12" s="181">
        <v>38901</v>
      </c>
      <c r="C12" s="181">
        <v>38909</v>
      </c>
      <c r="D12" s="327" t="s">
        <v>359</v>
      </c>
      <c r="E12" s="326" t="s">
        <v>801</v>
      </c>
      <c r="F12" s="327"/>
      <c r="G12" s="312">
        <v>170</v>
      </c>
      <c r="H12" s="377">
        <f t="shared" si="0"/>
        <v>9</v>
      </c>
      <c r="I12" s="327" t="s">
        <v>683</v>
      </c>
      <c r="J12" s="327" t="s">
        <v>684</v>
      </c>
      <c r="O12" s="312"/>
      <c r="P12" s="327"/>
      <c r="Q12" s="328"/>
      <c r="R12" s="328"/>
      <c r="S12" s="330"/>
      <c r="T12" s="329" t="s">
        <v>216</v>
      </c>
      <c r="U12" s="329"/>
      <c r="V12" s="329"/>
    </row>
    <row r="13" spans="2:22" ht="18" customHeight="1">
      <c r="B13" s="181">
        <v>38901</v>
      </c>
      <c r="C13" s="181">
        <v>38919</v>
      </c>
      <c r="D13" s="327" t="s">
        <v>347</v>
      </c>
      <c r="E13" s="326"/>
      <c r="F13" s="327" t="s">
        <v>348</v>
      </c>
      <c r="G13" s="312">
        <v>495</v>
      </c>
      <c r="H13" s="377">
        <f t="shared" si="0"/>
        <v>19</v>
      </c>
      <c r="I13" s="327" t="s">
        <v>268</v>
      </c>
      <c r="J13" s="327" t="s">
        <v>759</v>
      </c>
      <c r="O13" s="312"/>
      <c r="P13" s="327"/>
      <c r="Q13" s="328"/>
      <c r="R13" s="328"/>
      <c r="S13" s="330"/>
      <c r="T13" s="329"/>
      <c r="U13" s="329"/>
      <c r="V13" s="329"/>
    </row>
    <row r="14" spans="2:22" ht="18" customHeight="1">
      <c r="B14" s="181">
        <v>38905</v>
      </c>
      <c r="C14" s="181">
        <v>38918</v>
      </c>
      <c r="D14" s="327" t="s">
        <v>523</v>
      </c>
      <c r="E14" s="326"/>
      <c r="F14" s="327" t="s">
        <v>805</v>
      </c>
      <c r="G14" s="312">
        <v>435</v>
      </c>
      <c r="H14" s="377">
        <f t="shared" si="0"/>
        <v>14</v>
      </c>
      <c r="I14" s="327" t="s">
        <v>203</v>
      </c>
      <c r="J14" s="327" t="s">
        <v>546</v>
      </c>
      <c r="O14" s="312"/>
      <c r="P14" s="327"/>
      <c r="Q14" s="328"/>
      <c r="R14" s="328"/>
      <c r="S14" s="330"/>
      <c r="T14" s="329" t="s">
        <v>217</v>
      </c>
      <c r="U14" s="329"/>
      <c r="V14" s="329"/>
    </row>
    <row r="15" spans="2:22" ht="18" customHeight="1">
      <c r="B15" s="181">
        <v>38912</v>
      </c>
      <c r="C15" s="181">
        <v>38927</v>
      </c>
      <c r="D15" s="327" t="s">
        <v>197</v>
      </c>
      <c r="E15" s="326"/>
      <c r="F15" s="327" t="s">
        <v>829</v>
      </c>
      <c r="G15" s="312">
        <v>470</v>
      </c>
      <c r="H15" s="377">
        <f t="shared" si="0"/>
        <v>16</v>
      </c>
      <c r="I15" s="327" t="s">
        <v>406</v>
      </c>
      <c r="J15" s="327" t="s">
        <v>407</v>
      </c>
      <c r="O15" s="312"/>
      <c r="P15" s="327"/>
      <c r="Q15" s="328"/>
      <c r="R15" s="328"/>
      <c r="S15" s="330"/>
      <c r="T15" s="329" t="s">
        <v>218</v>
      </c>
      <c r="U15" s="329"/>
      <c r="V15" s="329"/>
    </row>
    <row r="16" spans="2:22" ht="18" customHeight="1">
      <c r="B16" s="181">
        <v>38913</v>
      </c>
      <c r="C16" s="181">
        <v>38927</v>
      </c>
      <c r="D16" s="327" t="s">
        <v>475</v>
      </c>
      <c r="E16" s="326"/>
      <c r="F16" s="327" t="s">
        <v>229</v>
      </c>
      <c r="G16" s="312">
        <v>379</v>
      </c>
      <c r="H16" s="377">
        <f t="shared" si="0"/>
        <v>15</v>
      </c>
      <c r="I16" s="327" t="s">
        <v>550</v>
      </c>
      <c r="J16" s="327" t="s">
        <v>724</v>
      </c>
      <c r="O16" s="312"/>
      <c r="P16" s="327"/>
      <c r="Q16" s="328"/>
      <c r="R16" s="328"/>
      <c r="S16" s="330"/>
      <c r="T16" s="329"/>
      <c r="U16" s="329"/>
      <c r="V16" s="329"/>
    </row>
    <row r="17" spans="2:22" ht="18" customHeight="1">
      <c r="B17" s="181">
        <v>38915</v>
      </c>
      <c r="C17" s="181">
        <v>38929</v>
      </c>
      <c r="D17" s="327" t="s">
        <v>40</v>
      </c>
      <c r="E17" s="326" t="s">
        <v>801</v>
      </c>
      <c r="F17" s="327"/>
      <c r="G17" s="312">
        <v>350</v>
      </c>
      <c r="H17" s="377">
        <f t="shared" si="0"/>
        <v>15</v>
      </c>
      <c r="I17" s="327" t="s">
        <v>712</v>
      </c>
      <c r="J17" s="327" t="s">
        <v>726</v>
      </c>
      <c r="O17" s="312"/>
      <c r="P17" s="327"/>
      <c r="Q17" s="328"/>
      <c r="R17" s="328"/>
      <c r="S17" s="330"/>
      <c r="T17" s="329"/>
      <c r="U17" s="329"/>
      <c r="V17" s="329"/>
    </row>
    <row r="18" spans="2:22" ht="18" customHeight="1">
      <c r="B18" s="181">
        <v>38919</v>
      </c>
      <c r="C18" s="181">
        <v>38933</v>
      </c>
      <c r="D18" s="327" t="s">
        <v>547</v>
      </c>
      <c r="E18" s="326" t="s">
        <v>224</v>
      </c>
      <c r="F18" s="327" t="s">
        <v>223</v>
      </c>
      <c r="G18" s="312">
        <v>330</v>
      </c>
      <c r="H18" s="377">
        <f t="shared" si="0"/>
        <v>15</v>
      </c>
      <c r="I18" s="327" t="s">
        <v>863</v>
      </c>
      <c r="J18" s="327" t="s">
        <v>204</v>
      </c>
      <c r="O18" s="312"/>
      <c r="P18" s="327"/>
      <c r="Q18" s="328"/>
      <c r="R18" s="328"/>
      <c r="S18" s="330"/>
      <c r="T18" s="329" t="s">
        <v>219</v>
      </c>
      <c r="U18" s="329"/>
      <c r="V18" s="329"/>
    </row>
    <row r="19" spans="2:22" ht="18" customHeight="1">
      <c r="B19" s="181">
        <v>38921</v>
      </c>
      <c r="C19" s="181">
        <v>38935</v>
      </c>
      <c r="D19" s="327" t="s">
        <v>694</v>
      </c>
      <c r="E19" s="326"/>
      <c r="F19" s="327" t="s">
        <v>866</v>
      </c>
      <c r="G19" s="312">
        <v>370</v>
      </c>
      <c r="H19" s="377">
        <f t="shared" si="0"/>
        <v>15</v>
      </c>
      <c r="I19" s="327" t="s">
        <v>366</v>
      </c>
      <c r="J19" s="327" t="s">
        <v>697</v>
      </c>
      <c r="O19" s="312"/>
      <c r="P19" s="327"/>
      <c r="Q19" s="328"/>
      <c r="R19" s="328"/>
      <c r="S19" s="330"/>
      <c r="T19" s="329" t="s">
        <v>220</v>
      </c>
      <c r="U19" s="329"/>
      <c r="V19" s="329"/>
    </row>
    <row r="20" spans="2:22" ht="18" customHeight="1">
      <c r="B20" s="181">
        <v>38924</v>
      </c>
      <c r="C20" s="181">
        <v>38937</v>
      </c>
      <c r="D20" s="327" t="s">
        <v>198</v>
      </c>
      <c r="E20" s="326"/>
      <c r="F20" s="327" t="s">
        <v>805</v>
      </c>
      <c r="G20" s="312">
        <v>399</v>
      </c>
      <c r="H20" s="377">
        <f t="shared" si="0"/>
        <v>14</v>
      </c>
      <c r="I20" s="327" t="s">
        <v>768</v>
      </c>
      <c r="J20" s="327" t="s">
        <v>518</v>
      </c>
      <c r="O20" s="312"/>
      <c r="P20" s="327"/>
      <c r="Q20" s="328"/>
      <c r="R20" s="328"/>
      <c r="S20" s="327"/>
      <c r="T20" s="329"/>
      <c r="U20" s="329"/>
      <c r="V20" s="329"/>
    </row>
    <row r="21" spans="2:22" ht="18" customHeight="1">
      <c r="B21" s="181"/>
      <c r="C21" s="181"/>
      <c r="E21" s="326"/>
      <c r="F21" s="327"/>
      <c r="H21" s="377"/>
      <c r="O21" s="312"/>
      <c r="P21" s="327"/>
      <c r="Q21" s="328"/>
      <c r="R21" s="328"/>
      <c r="S21" s="327"/>
      <c r="T21" s="329"/>
      <c r="U21" s="329"/>
      <c r="V21" s="329"/>
    </row>
    <row r="22" spans="2:22" ht="18" customHeight="1">
      <c r="B22" s="181">
        <v>38990</v>
      </c>
      <c r="C22" s="181">
        <v>38996</v>
      </c>
      <c r="D22" s="327" t="s">
        <v>199</v>
      </c>
      <c r="E22" s="326"/>
      <c r="F22" s="327" t="s">
        <v>494</v>
      </c>
      <c r="G22" s="312">
        <v>240</v>
      </c>
      <c r="H22" s="377">
        <f t="shared" si="0"/>
        <v>7</v>
      </c>
      <c r="I22" s="327" t="s">
        <v>683</v>
      </c>
      <c r="J22" s="327" t="s">
        <v>684</v>
      </c>
      <c r="O22" s="312"/>
      <c r="P22" s="327"/>
      <c r="Q22" s="328"/>
      <c r="R22" s="328"/>
      <c r="S22" s="330"/>
      <c r="T22" s="329"/>
      <c r="U22" s="329"/>
      <c r="V22" s="329"/>
    </row>
    <row r="23" spans="2:22" ht="18" customHeight="1">
      <c r="B23" s="181">
        <v>38997</v>
      </c>
      <c r="C23" s="181">
        <v>39004</v>
      </c>
      <c r="D23" s="327" t="s">
        <v>226</v>
      </c>
      <c r="E23" s="326" t="s">
        <v>225</v>
      </c>
      <c r="F23" s="327"/>
      <c r="G23" s="312">
        <v>175</v>
      </c>
      <c r="H23" s="377">
        <f t="shared" si="0"/>
        <v>8</v>
      </c>
      <c r="I23" s="327" t="s">
        <v>768</v>
      </c>
      <c r="J23" s="327" t="s">
        <v>205</v>
      </c>
      <c r="O23" s="312"/>
      <c r="P23" s="327"/>
      <c r="Q23" s="328"/>
      <c r="R23" s="328"/>
      <c r="S23" s="330"/>
      <c r="T23" s="329"/>
      <c r="U23" s="329"/>
      <c r="V23" s="329"/>
    </row>
    <row r="24" spans="2:22" ht="18" customHeight="1">
      <c r="B24" s="181">
        <v>38997</v>
      </c>
      <c r="C24" s="181">
        <v>39004</v>
      </c>
      <c r="D24" s="327" t="s">
        <v>227</v>
      </c>
      <c r="E24" s="326" t="s">
        <v>225</v>
      </c>
      <c r="F24" s="327"/>
      <c r="G24" s="312">
        <v>175</v>
      </c>
      <c r="H24" s="377">
        <f t="shared" si="0"/>
        <v>8</v>
      </c>
      <c r="I24" s="327" t="s">
        <v>768</v>
      </c>
      <c r="J24" s="327" t="s">
        <v>518</v>
      </c>
      <c r="O24" s="312"/>
      <c r="P24" s="327"/>
      <c r="Q24" s="328"/>
      <c r="R24" s="328"/>
      <c r="S24" s="330"/>
      <c r="T24" s="329"/>
      <c r="U24" s="329"/>
      <c r="V24" s="329"/>
    </row>
    <row r="25" spans="2:22" ht="18" customHeight="1">
      <c r="B25" s="181">
        <v>38999</v>
      </c>
      <c r="C25" s="181">
        <v>39003</v>
      </c>
      <c r="D25" s="327" t="s">
        <v>200</v>
      </c>
      <c r="E25" s="326" t="s">
        <v>801</v>
      </c>
      <c r="F25" s="327"/>
      <c r="G25" s="312">
        <v>95</v>
      </c>
      <c r="H25" s="377">
        <f t="shared" si="0"/>
        <v>5</v>
      </c>
      <c r="I25" s="327" t="s">
        <v>768</v>
      </c>
      <c r="J25" s="327" t="s">
        <v>738</v>
      </c>
      <c r="O25" s="312"/>
      <c r="P25" s="327"/>
      <c r="Q25" s="328"/>
      <c r="R25" s="328"/>
      <c r="S25" s="330"/>
      <c r="T25" s="329"/>
      <c r="U25" s="329"/>
      <c r="V25" s="329"/>
    </row>
    <row r="26" spans="2:22" ht="18" customHeight="1">
      <c r="B26" s="181">
        <v>38999</v>
      </c>
      <c r="C26" s="181">
        <v>39005</v>
      </c>
      <c r="D26" s="327" t="s">
        <v>201</v>
      </c>
      <c r="E26" s="326" t="s">
        <v>801</v>
      </c>
      <c r="F26" s="327"/>
      <c r="G26" s="312">
        <v>165</v>
      </c>
      <c r="H26" s="377">
        <f t="shared" si="0"/>
        <v>7</v>
      </c>
      <c r="I26" s="327" t="s">
        <v>741</v>
      </c>
      <c r="J26" s="327" t="s">
        <v>206</v>
      </c>
      <c r="O26" s="312"/>
      <c r="P26" s="327"/>
      <c r="Q26" s="328"/>
      <c r="R26" s="328"/>
      <c r="S26" s="330"/>
      <c r="T26" s="329"/>
      <c r="U26" s="329"/>
      <c r="V26" s="329"/>
    </row>
    <row r="27" spans="2:22" ht="18" customHeight="1">
      <c r="B27" s="181"/>
      <c r="C27" s="181"/>
      <c r="E27" s="326"/>
      <c r="F27" s="327"/>
      <c r="O27" s="312"/>
      <c r="P27" s="327"/>
      <c r="Q27" s="328"/>
      <c r="R27" s="328"/>
      <c r="S27" s="330"/>
      <c r="T27" s="329"/>
      <c r="V27" s="329"/>
    </row>
    <row r="28" spans="2:22" ht="18" customHeight="1">
      <c r="B28" s="181"/>
      <c r="C28" s="181"/>
      <c r="E28" s="326"/>
      <c r="F28" s="327"/>
      <c r="O28" s="312"/>
      <c r="P28" s="327"/>
      <c r="Q28" s="328"/>
      <c r="R28" s="328"/>
      <c r="S28" s="330"/>
      <c r="T28" s="329"/>
      <c r="U28" s="329"/>
      <c r="V28" s="329"/>
    </row>
    <row r="29" spans="2:22" ht="18" customHeight="1">
      <c r="B29" s="181"/>
      <c r="C29" s="181"/>
      <c r="E29" s="326"/>
      <c r="F29" s="327"/>
      <c r="O29" s="312"/>
      <c r="P29" s="327"/>
      <c r="Q29" s="328"/>
      <c r="R29" s="328"/>
      <c r="S29" s="330"/>
      <c r="T29" s="329"/>
      <c r="U29" s="329"/>
      <c r="V29" s="329"/>
    </row>
    <row r="30" spans="2:22" ht="18" customHeight="1">
      <c r="B30" s="181"/>
      <c r="C30" s="181"/>
      <c r="E30" s="326"/>
      <c r="F30" s="327"/>
      <c r="O30" s="312"/>
      <c r="P30" s="327"/>
      <c r="Q30" s="328"/>
      <c r="R30" s="328"/>
      <c r="S30" s="330"/>
      <c r="U30" s="329"/>
      <c r="V30" s="329"/>
    </row>
    <row r="31" spans="2:22" ht="18" customHeight="1">
      <c r="B31" s="181"/>
      <c r="C31" s="181"/>
      <c r="E31" s="326"/>
      <c r="F31" s="327"/>
      <c r="O31" s="312"/>
      <c r="P31" s="327"/>
      <c r="Q31" s="328"/>
      <c r="R31" s="328"/>
      <c r="S31" s="330"/>
      <c r="T31" s="329"/>
      <c r="U31" s="329"/>
      <c r="V31" s="329"/>
    </row>
    <row r="32" spans="2:22" ht="18" customHeight="1">
      <c r="B32" s="181"/>
      <c r="C32" s="181"/>
      <c r="E32" s="326"/>
      <c r="F32" s="327"/>
      <c r="O32" s="312"/>
      <c r="P32" s="327"/>
      <c r="Q32" s="328"/>
      <c r="R32" s="328"/>
      <c r="S32" s="330"/>
      <c r="T32" s="329"/>
      <c r="U32" s="329"/>
      <c r="V32" s="329"/>
    </row>
    <row r="33" spans="2:22" ht="18" customHeight="1">
      <c r="B33" s="181"/>
      <c r="C33" s="181"/>
      <c r="E33" s="326"/>
      <c r="F33" s="327"/>
      <c r="O33" s="312"/>
      <c r="P33" s="327"/>
      <c r="Q33" s="328"/>
      <c r="R33" s="328"/>
      <c r="S33" s="330"/>
      <c r="T33" s="329"/>
      <c r="U33" s="329"/>
      <c r="V33" s="329"/>
    </row>
    <row r="34" spans="2:22" ht="18" customHeight="1">
      <c r="B34" s="181"/>
      <c r="C34" s="181"/>
      <c r="E34" s="326"/>
      <c r="F34" s="327"/>
      <c r="O34" s="312"/>
      <c r="P34" s="327"/>
      <c r="Q34" s="328"/>
      <c r="R34" s="328"/>
      <c r="S34" s="330"/>
      <c r="T34" s="329"/>
      <c r="U34" s="329"/>
      <c r="V34" s="329"/>
    </row>
    <row r="35" spans="2:22" ht="18" customHeight="1">
      <c r="B35" s="181"/>
      <c r="C35" s="181"/>
      <c r="E35" s="326"/>
      <c r="F35" s="327"/>
      <c r="O35" s="312"/>
      <c r="P35" s="327"/>
      <c r="Q35" s="328"/>
      <c r="R35" s="328"/>
      <c r="S35" s="330"/>
      <c r="T35" s="329"/>
      <c r="U35" s="329"/>
      <c r="V35" s="329"/>
    </row>
    <row r="36" spans="2:22" ht="18" customHeight="1">
      <c r="B36" s="181"/>
      <c r="C36" s="181"/>
      <c r="E36" s="326"/>
      <c r="F36" s="327"/>
      <c r="O36" s="312"/>
      <c r="P36" s="327"/>
      <c r="Q36" s="328"/>
      <c r="R36" s="328"/>
      <c r="S36" s="330"/>
      <c r="T36" s="329"/>
      <c r="U36" s="329"/>
      <c r="V36" s="329"/>
    </row>
    <row r="37" spans="2:22" ht="18" customHeight="1">
      <c r="B37" s="181"/>
      <c r="C37" s="181"/>
      <c r="E37" s="326"/>
      <c r="F37" s="327"/>
      <c r="O37" s="312"/>
      <c r="P37" s="327"/>
      <c r="Q37" s="328"/>
      <c r="R37" s="328"/>
      <c r="S37" s="330"/>
      <c r="T37" s="329"/>
      <c r="U37" s="329"/>
      <c r="V37" s="329"/>
    </row>
    <row r="38" spans="2:22" ht="18" customHeight="1">
      <c r="B38" s="211"/>
      <c r="E38" s="326"/>
      <c r="F38" s="327"/>
      <c r="O38" s="312"/>
      <c r="P38" s="327"/>
      <c r="Q38" s="328"/>
      <c r="R38" s="328"/>
      <c r="S38" s="327"/>
      <c r="T38" s="329"/>
      <c r="U38" s="329"/>
      <c r="V38" s="329"/>
    </row>
    <row r="39" spans="2:22" ht="18" customHeight="1">
      <c r="B39" s="181"/>
      <c r="C39" s="181"/>
      <c r="E39" s="326"/>
      <c r="F39" s="327"/>
      <c r="O39" s="312"/>
      <c r="P39" s="327"/>
      <c r="Q39" s="328"/>
      <c r="R39" s="328"/>
      <c r="S39" s="330"/>
      <c r="T39" s="329"/>
      <c r="U39" s="329"/>
      <c r="V39" s="329"/>
    </row>
    <row r="40" spans="2:22" ht="18" customHeight="1">
      <c r="B40" s="181"/>
      <c r="C40" s="181"/>
      <c r="E40" s="326"/>
      <c r="F40" s="327"/>
      <c r="O40" s="312"/>
      <c r="P40" s="327"/>
      <c r="Q40" s="328"/>
      <c r="R40" s="328"/>
      <c r="S40" s="330"/>
      <c r="T40" s="329"/>
      <c r="U40" s="329"/>
      <c r="V40" s="329"/>
    </row>
    <row r="41" spans="1:22" ht="18" customHeight="1" thickBot="1">
      <c r="A41" s="236"/>
      <c r="B41" s="331"/>
      <c r="C41" s="331"/>
      <c r="D41" s="333"/>
      <c r="E41" s="332"/>
      <c r="F41" s="333"/>
      <c r="G41" s="334"/>
      <c r="H41" s="379"/>
      <c r="I41" s="333"/>
      <c r="J41" s="333"/>
      <c r="K41" s="335"/>
      <c r="L41" s="335"/>
      <c r="M41" s="335"/>
      <c r="N41" s="335"/>
      <c r="O41" s="336"/>
      <c r="P41" s="333"/>
      <c r="Q41" s="350"/>
      <c r="R41" s="350"/>
      <c r="S41" s="337"/>
      <c r="T41" s="338"/>
      <c r="U41" s="338"/>
      <c r="V41" s="338"/>
    </row>
    <row r="42" spans="1:22" ht="18" customHeight="1" thickTop="1">
      <c r="A42" s="230"/>
      <c r="B42" s="230"/>
      <c r="C42" s="230"/>
      <c r="D42" s="347"/>
      <c r="E42" s="230"/>
      <c r="F42" s="230"/>
      <c r="G42" s="349"/>
      <c r="H42" s="380"/>
      <c r="I42" s="347"/>
      <c r="J42" s="347"/>
      <c r="K42" s="339"/>
      <c r="L42" s="339"/>
      <c r="M42" s="340"/>
      <c r="N42" s="339"/>
      <c r="O42" s="341"/>
      <c r="P42" s="342"/>
      <c r="Q42" s="343"/>
      <c r="R42" s="343"/>
      <c r="S42" s="230"/>
      <c r="T42" s="344"/>
      <c r="U42" s="345"/>
      <c r="V42" s="345"/>
    </row>
    <row r="43" ht="18" customHeight="1">
      <c r="A43" s="179" t="s">
        <v>122</v>
      </c>
    </row>
    <row r="44" ht="18" customHeight="1">
      <c r="A44" s="179" t="s">
        <v>123</v>
      </c>
    </row>
    <row r="45" ht="18" customHeight="1">
      <c r="A45" s="179" t="s">
        <v>124</v>
      </c>
    </row>
    <row r="46" ht="18" customHeight="1">
      <c r="A46" s="179" t="s">
        <v>125</v>
      </c>
    </row>
    <row r="47" ht="18" customHeight="1"/>
    <row r="48" spans="2:4" ht="18" customHeight="1">
      <c r="B48" s="179" t="s">
        <v>130</v>
      </c>
      <c r="C48" s="179" t="s">
        <v>143</v>
      </c>
      <c r="D48" s="328">
        <v>16195.5</v>
      </c>
    </row>
    <row r="49" spans="2:4" ht="18" customHeight="1">
      <c r="B49" s="179" t="s">
        <v>132</v>
      </c>
      <c r="D49" s="328">
        <v>4950</v>
      </c>
    </row>
    <row r="50" spans="2:4" ht="18" customHeight="1">
      <c r="B50" s="179" t="s">
        <v>131</v>
      </c>
      <c r="D50" s="328">
        <f>SUM(D48-D49)</f>
        <v>11245.5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zoomScale="75" zoomScaleNormal="75" zoomScalePageLayoutView="0" workbookViewId="0" topLeftCell="I1">
      <pane ySplit="2" topLeftCell="A3" activePane="bottomLeft" state="frozen"/>
      <selection pane="topLeft" activeCell="E1" sqref="E1"/>
      <selection pane="bottomLeft" activeCell="A1" sqref="A1:IV16384"/>
    </sheetView>
  </sheetViews>
  <sheetFormatPr defaultColWidth="10.8515625" defaultRowHeight="12.75"/>
  <cols>
    <col min="1" max="1" width="3.8515625" style="24" customWidth="1"/>
    <col min="2" max="2" width="12.7109375" style="24" customWidth="1"/>
    <col min="3" max="3" width="11.8515625" style="24" bestFit="1" customWidth="1"/>
    <col min="4" max="4" width="18.421875" style="24" customWidth="1"/>
    <col min="5" max="5" width="6.421875" style="24" customWidth="1"/>
    <col min="6" max="6" width="8.00390625" style="24" customWidth="1"/>
    <col min="7" max="7" width="5.8515625" style="24" customWidth="1"/>
    <col min="8" max="8" width="8.421875" style="24" customWidth="1"/>
    <col min="9" max="9" width="5.28125" style="24" customWidth="1"/>
    <col min="10" max="10" width="13.421875" style="24" customWidth="1"/>
    <col min="11" max="11" width="10.8515625" style="24" customWidth="1"/>
    <col min="12" max="12" width="11.421875" style="53" bestFit="1" customWidth="1"/>
    <col min="13" max="15" width="8.7109375" style="53" customWidth="1"/>
    <col min="16" max="23" width="10.8515625" style="24" customWidth="1"/>
    <col min="24" max="24" width="16.7109375" style="24" customWidth="1"/>
    <col min="25" max="16384" width="10.8515625" style="24" customWidth="1"/>
  </cols>
  <sheetData>
    <row r="1" spans="1:24" s="140" customFormat="1" ht="12.75">
      <c r="A1" s="140" t="s">
        <v>654</v>
      </c>
      <c r="B1" s="140" t="s">
        <v>782</v>
      </c>
      <c r="C1" s="140" t="s">
        <v>783</v>
      </c>
      <c r="D1" s="140" t="s">
        <v>773</v>
      </c>
      <c r="E1" s="265" t="s">
        <v>774</v>
      </c>
      <c r="F1" s="57" t="s">
        <v>774</v>
      </c>
      <c r="G1" s="57" t="s">
        <v>774</v>
      </c>
      <c r="H1" s="266" t="s">
        <v>775</v>
      </c>
      <c r="I1" s="64" t="s">
        <v>776</v>
      </c>
      <c r="J1" s="140" t="s">
        <v>500</v>
      </c>
      <c r="K1" s="140" t="s">
        <v>655</v>
      </c>
      <c r="L1" s="64" t="s">
        <v>296</v>
      </c>
      <c r="M1" s="64" t="s">
        <v>412</v>
      </c>
      <c r="N1" s="64" t="s">
        <v>322</v>
      </c>
      <c r="O1" s="64" t="s">
        <v>322</v>
      </c>
      <c r="P1" s="157" t="s">
        <v>244</v>
      </c>
      <c r="Q1" s="57" t="s">
        <v>780</v>
      </c>
      <c r="R1" s="267" t="s">
        <v>414</v>
      </c>
      <c r="S1" s="57" t="s">
        <v>416</v>
      </c>
      <c r="T1" s="268" t="s">
        <v>316</v>
      </c>
      <c r="U1" s="268" t="s">
        <v>134</v>
      </c>
      <c r="V1" s="268" t="s">
        <v>133</v>
      </c>
      <c r="W1" s="268" t="s">
        <v>135</v>
      </c>
      <c r="X1" s="140" t="s">
        <v>141</v>
      </c>
    </row>
    <row r="2" spans="1:22" ht="12.75">
      <c r="A2" s="140"/>
      <c r="B2" s="265"/>
      <c r="C2" s="57"/>
      <c r="D2" s="57"/>
      <c r="E2" s="266"/>
      <c r="F2" s="64"/>
      <c r="G2" s="140"/>
      <c r="H2" s="140"/>
      <c r="I2" s="140"/>
      <c r="J2" s="157"/>
      <c r="K2" s="57"/>
      <c r="L2" s="266">
        <v>1.5</v>
      </c>
      <c r="M2" s="299" t="s">
        <v>137</v>
      </c>
      <c r="N2" s="266" t="s">
        <v>136</v>
      </c>
      <c r="O2" s="299" t="s">
        <v>137</v>
      </c>
      <c r="P2" s="57" t="s">
        <v>417</v>
      </c>
      <c r="R2" s="157">
        <v>1.5</v>
      </c>
      <c r="V2" s="25"/>
    </row>
    <row r="3" spans="1:24" s="47" customFormat="1" ht="18" customHeight="1">
      <c r="A3" s="127">
        <v>1</v>
      </c>
      <c r="B3" s="112" t="s">
        <v>126</v>
      </c>
      <c r="C3" s="216">
        <v>38444</v>
      </c>
      <c r="D3" s="111" t="s">
        <v>127</v>
      </c>
      <c r="E3" s="282"/>
      <c r="F3" s="54"/>
      <c r="H3" s="283">
        <v>190</v>
      </c>
      <c r="I3" s="47">
        <v>7</v>
      </c>
      <c r="J3" s="284" t="s">
        <v>709</v>
      </c>
      <c r="K3" s="111" t="s">
        <v>128</v>
      </c>
      <c r="L3" s="282"/>
      <c r="M3" s="113">
        <v>18</v>
      </c>
      <c r="N3" s="124" t="s">
        <v>138</v>
      </c>
      <c r="O3" s="124" t="s">
        <v>139</v>
      </c>
      <c r="P3" s="111"/>
      <c r="Q3" s="112">
        <f>SUM(M3+O3)*I3</f>
        <v>168</v>
      </c>
      <c r="S3" s="283">
        <v>0</v>
      </c>
      <c r="X3" s="302" t="s">
        <v>140</v>
      </c>
    </row>
    <row r="4" spans="1:16" ht="18" customHeight="1">
      <c r="A4" s="140"/>
      <c r="B4" s="265"/>
      <c r="C4" s="57"/>
      <c r="D4" s="57"/>
      <c r="E4" s="266"/>
      <c r="F4" s="64"/>
      <c r="G4" s="140"/>
      <c r="H4" s="140"/>
      <c r="I4" s="140"/>
      <c r="J4" s="157"/>
      <c r="K4" s="57"/>
      <c r="L4" s="266"/>
      <c r="M4" s="266"/>
      <c r="N4" s="266"/>
      <c r="O4" s="266"/>
      <c r="P4" s="57"/>
    </row>
    <row r="5" spans="1:23" ht="18" customHeight="1">
      <c r="A5" s="128">
        <v>2</v>
      </c>
      <c r="B5" s="277">
        <v>38539</v>
      </c>
      <c r="C5" s="277">
        <v>38548</v>
      </c>
      <c r="D5" s="276" t="s">
        <v>260</v>
      </c>
      <c r="E5" s="278"/>
      <c r="F5" s="279" t="s">
        <v>736</v>
      </c>
      <c r="G5" s="279"/>
      <c r="H5" s="280">
        <v>350</v>
      </c>
      <c r="I5" s="281">
        <f>(C5-B5)+1</f>
        <v>10</v>
      </c>
      <c r="J5" s="276" t="s">
        <v>366</v>
      </c>
      <c r="K5" s="276" t="s">
        <v>261</v>
      </c>
      <c r="L5" s="281">
        <v>22</v>
      </c>
      <c r="M5" s="281">
        <v>22</v>
      </c>
      <c r="N5" s="131">
        <v>3</v>
      </c>
      <c r="O5" s="131">
        <v>0</v>
      </c>
      <c r="P5" s="154">
        <f>SUM(I5*L5)*0.35</f>
        <v>77</v>
      </c>
      <c r="Q5" s="34">
        <f>SUM(M5+O5)*I5</f>
        <v>220</v>
      </c>
      <c r="R5" s="222">
        <f>SUM(Q5*1.5)</f>
        <v>330</v>
      </c>
      <c r="S5" s="269">
        <v>2.3</v>
      </c>
      <c r="T5" s="270">
        <f>SUM(Q5*1.5)</f>
        <v>330</v>
      </c>
      <c r="U5" s="270">
        <f>SUM(Q5*1.6)</f>
        <v>352</v>
      </c>
      <c r="V5" s="270">
        <f>SUM(Q5*1.7)</f>
        <v>374</v>
      </c>
      <c r="W5" s="270">
        <f>SUM(Q5*1.8)</f>
        <v>396</v>
      </c>
    </row>
    <row r="6" spans="1:23" ht="18" customHeight="1">
      <c r="A6" s="128">
        <v>3</v>
      </c>
      <c r="B6" s="31">
        <v>38539</v>
      </c>
      <c r="C6" s="31">
        <v>38549</v>
      </c>
      <c r="D6" s="24" t="s">
        <v>323</v>
      </c>
      <c r="E6" s="30"/>
      <c r="F6" s="34"/>
      <c r="G6" s="34"/>
      <c r="H6" s="154">
        <v>240</v>
      </c>
      <c r="I6" s="53">
        <v>11</v>
      </c>
      <c r="J6" s="24" t="s">
        <v>399</v>
      </c>
      <c r="K6" s="24" t="s">
        <v>400</v>
      </c>
      <c r="L6" s="53">
        <v>16</v>
      </c>
      <c r="M6" s="53">
        <v>16</v>
      </c>
      <c r="N6" s="131">
        <v>4</v>
      </c>
      <c r="O6" s="131">
        <v>4</v>
      </c>
      <c r="P6" s="154"/>
      <c r="Q6" s="34">
        <f aca="true" t="shared" si="0" ref="Q6:Q37">SUM(M6+O6)*I6</f>
        <v>220</v>
      </c>
      <c r="R6" s="222">
        <f>SUM(Q6*1.5)</f>
        <v>330</v>
      </c>
      <c r="S6" s="269">
        <v>2.3</v>
      </c>
      <c r="T6" s="270">
        <f>SUM(Q6*1.5)</f>
        <v>330</v>
      </c>
      <c r="U6" s="270">
        <f aca="true" t="shared" si="1" ref="U6:U37">SUM(Q6*1.6)</f>
        <v>352</v>
      </c>
      <c r="V6" s="270">
        <f aca="true" t="shared" si="2" ref="V6:V37">SUM(Q6*1.7)</f>
        <v>374</v>
      </c>
      <c r="W6" s="270">
        <f aca="true" t="shared" si="3" ref="W6:W37">SUM(Q6*1.8)</f>
        <v>396</v>
      </c>
    </row>
    <row r="7" spans="1:23" ht="18" customHeight="1">
      <c r="A7" s="128">
        <v>4</v>
      </c>
      <c r="B7" s="277">
        <v>38539</v>
      </c>
      <c r="C7" s="277">
        <v>38552</v>
      </c>
      <c r="D7" s="276" t="s">
        <v>259</v>
      </c>
      <c r="E7" s="278"/>
      <c r="F7" s="279" t="s">
        <v>736</v>
      </c>
      <c r="G7" s="279"/>
      <c r="H7" s="280">
        <v>495</v>
      </c>
      <c r="I7" s="281"/>
      <c r="J7" s="276" t="s">
        <v>768</v>
      </c>
      <c r="K7" s="276" t="s">
        <v>738</v>
      </c>
      <c r="L7" s="281">
        <v>44</v>
      </c>
      <c r="M7" s="281">
        <v>45</v>
      </c>
      <c r="N7" s="131">
        <v>7</v>
      </c>
      <c r="O7" s="131">
        <v>5</v>
      </c>
      <c r="P7" s="154">
        <f>SUM(I7*L7)*0.35</f>
        <v>0</v>
      </c>
      <c r="Q7" s="34">
        <f t="shared" si="0"/>
        <v>0</v>
      </c>
      <c r="R7" s="222">
        <f>SUM(Q7*1.5)</f>
        <v>0</v>
      </c>
      <c r="S7" s="269">
        <v>2.3</v>
      </c>
      <c r="T7" s="270">
        <f>SUM(Q7*1.5)</f>
        <v>0</v>
      </c>
      <c r="U7" s="270">
        <f t="shared" si="1"/>
        <v>0</v>
      </c>
      <c r="V7" s="270">
        <f t="shared" si="2"/>
        <v>0</v>
      </c>
      <c r="W7" s="270">
        <f t="shared" si="3"/>
        <v>0</v>
      </c>
    </row>
    <row r="8" spans="1:23" ht="18" customHeight="1">
      <c r="A8" s="128">
        <v>5</v>
      </c>
      <c r="B8" s="277">
        <v>38540</v>
      </c>
      <c r="C8" s="277">
        <v>38553</v>
      </c>
      <c r="D8" s="276" t="s">
        <v>262</v>
      </c>
      <c r="E8" s="278" t="s">
        <v>801</v>
      </c>
      <c r="F8" s="279"/>
      <c r="G8" s="279"/>
      <c r="H8" s="280">
        <v>160</v>
      </c>
      <c r="I8" s="281">
        <f aca="true" t="shared" si="4" ref="I8:I36">(C8-B8)+1</f>
        <v>14</v>
      </c>
      <c r="J8" s="276" t="s">
        <v>674</v>
      </c>
      <c r="K8" s="276" t="s">
        <v>752</v>
      </c>
      <c r="L8" s="281">
        <v>25</v>
      </c>
      <c r="M8" s="281">
        <v>27</v>
      </c>
      <c r="N8" s="131">
        <v>8</v>
      </c>
      <c r="O8" s="131">
        <v>3</v>
      </c>
      <c r="P8" s="154">
        <f aca="true" t="shared" si="5" ref="P8:P36">SUM(I8*L8)*0.35</f>
        <v>122.49999999999999</v>
      </c>
      <c r="Q8" s="34">
        <f t="shared" si="0"/>
        <v>420</v>
      </c>
      <c r="R8" s="222">
        <f aca="true" t="shared" si="6" ref="R8:R37">SUM(Q8*1.5)</f>
        <v>630</v>
      </c>
      <c r="S8" s="269">
        <v>2.3</v>
      </c>
      <c r="T8" s="270">
        <f>SUM(Q8*1.5)</f>
        <v>630</v>
      </c>
      <c r="U8" s="270">
        <f t="shared" si="1"/>
        <v>672</v>
      </c>
      <c r="V8" s="270">
        <f t="shared" si="2"/>
        <v>714</v>
      </c>
      <c r="W8" s="270">
        <f t="shared" si="3"/>
        <v>756</v>
      </c>
    </row>
    <row r="9" spans="1:23" ht="18" customHeight="1">
      <c r="A9" s="128">
        <v>6</v>
      </c>
      <c r="B9" s="277">
        <v>38540</v>
      </c>
      <c r="C9" s="277">
        <v>38554</v>
      </c>
      <c r="D9" s="276" t="s">
        <v>263</v>
      </c>
      <c r="E9" s="278" t="s">
        <v>801</v>
      </c>
      <c r="F9" s="279"/>
      <c r="G9" s="279"/>
      <c r="H9" s="280">
        <v>330</v>
      </c>
      <c r="I9" s="281">
        <f t="shared" si="4"/>
        <v>15</v>
      </c>
      <c r="J9" s="276" t="s">
        <v>686</v>
      </c>
      <c r="K9" s="276" t="s">
        <v>264</v>
      </c>
      <c r="L9" s="281">
        <v>23</v>
      </c>
      <c r="M9" s="281">
        <v>25</v>
      </c>
      <c r="N9" s="131">
        <v>5</v>
      </c>
      <c r="O9" s="131">
        <v>2</v>
      </c>
      <c r="P9" s="154">
        <f t="shared" si="5"/>
        <v>120.74999999999999</v>
      </c>
      <c r="Q9" s="34">
        <f t="shared" si="0"/>
        <v>405</v>
      </c>
      <c r="R9" s="222">
        <f t="shared" si="6"/>
        <v>607.5</v>
      </c>
      <c r="S9" s="271">
        <v>4.6</v>
      </c>
      <c r="T9" s="270"/>
      <c r="U9" s="270"/>
      <c r="V9" s="270"/>
      <c r="W9" s="270"/>
    </row>
    <row r="10" spans="1:23" ht="18" customHeight="1">
      <c r="A10" s="128">
        <v>7</v>
      </c>
      <c r="B10" s="277">
        <v>38540</v>
      </c>
      <c r="C10" s="277">
        <v>38555</v>
      </c>
      <c r="D10" s="276" t="s">
        <v>265</v>
      </c>
      <c r="E10" s="278"/>
      <c r="F10" s="279" t="s">
        <v>821</v>
      </c>
      <c r="G10" s="279"/>
      <c r="H10" s="280">
        <v>410</v>
      </c>
      <c r="I10" s="281">
        <f t="shared" si="4"/>
        <v>16</v>
      </c>
      <c r="J10" s="276" t="s">
        <v>686</v>
      </c>
      <c r="K10" s="276" t="s">
        <v>754</v>
      </c>
      <c r="L10" s="281">
        <v>34</v>
      </c>
      <c r="M10" s="281">
        <v>37</v>
      </c>
      <c r="N10" s="131">
        <v>5</v>
      </c>
      <c r="O10" s="131">
        <v>2</v>
      </c>
      <c r="P10" s="154">
        <f t="shared" si="5"/>
        <v>190.39999999999998</v>
      </c>
      <c r="Q10" s="34">
        <f t="shared" si="0"/>
        <v>624</v>
      </c>
      <c r="R10" s="222">
        <f t="shared" si="6"/>
        <v>936</v>
      </c>
      <c r="S10" s="271">
        <v>4.6</v>
      </c>
      <c r="T10" s="270"/>
      <c r="U10" s="270"/>
      <c r="V10" s="270"/>
      <c r="W10" s="270"/>
    </row>
    <row r="11" spans="1:23" ht="18" customHeight="1">
      <c r="A11" s="128">
        <v>8</v>
      </c>
      <c r="B11" s="31">
        <v>38541</v>
      </c>
      <c r="C11" s="31">
        <v>38554</v>
      </c>
      <c r="D11" s="24" t="s">
        <v>324</v>
      </c>
      <c r="E11" s="30"/>
      <c r="F11" s="34"/>
      <c r="G11" s="34"/>
      <c r="H11" s="154">
        <v>200</v>
      </c>
      <c r="I11" s="53">
        <f t="shared" si="4"/>
        <v>14</v>
      </c>
      <c r="J11" s="24" t="s">
        <v>550</v>
      </c>
      <c r="K11" s="24" t="s">
        <v>402</v>
      </c>
      <c r="M11" s="53">
        <v>32</v>
      </c>
      <c r="N11" s="131">
        <v>8</v>
      </c>
      <c r="O11" s="131">
        <v>2</v>
      </c>
      <c r="P11" s="154"/>
      <c r="Q11" s="34">
        <f t="shared" si="0"/>
        <v>476</v>
      </c>
      <c r="R11" s="222">
        <f t="shared" si="6"/>
        <v>714</v>
      </c>
      <c r="S11" s="271">
        <v>4.6</v>
      </c>
      <c r="T11" s="270"/>
      <c r="U11" s="270">
        <f t="shared" si="1"/>
        <v>761.6</v>
      </c>
      <c r="V11" s="270">
        <f t="shared" si="2"/>
        <v>809.1999999999999</v>
      </c>
      <c r="W11" s="270">
        <f t="shared" si="3"/>
        <v>856.8000000000001</v>
      </c>
    </row>
    <row r="12" spans="1:23" ht="18" customHeight="1">
      <c r="A12" s="276">
        <v>9</v>
      </c>
      <c r="B12" s="277">
        <v>38541</v>
      </c>
      <c r="C12" s="277">
        <v>38555</v>
      </c>
      <c r="D12" s="276" t="s">
        <v>266</v>
      </c>
      <c r="E12" s="278"/>
      <c r="F12" s="279" t="s">
        <v>805</v>
      </c>
      <c r="G12" s="279"/>
      <c r="H12" s="280">
        <v>460</v>
      </c>
      <c r="I12" s="281">
        <f t="shared" si="4"/>
        <v>15</v>
      </c>
      <c r="J12" s="276" t="s">
        <v>662</v>
      </c>
      <c r="K12" s="276" t="s">
        <v>340</v>
      </c>
      <c r="L12" s="281">
        <v>45</v>
      </c>
      <c r="M12" s="281">
        <v>56</v>
      </c>
      <c r="N12" s="53">
        <v>11</v>
      </c>
      <c r="O12" s="53">
        <v>5</v>
      </c>
      <c r="P12" s="154">
        <f t="shared" si="5"/>
        <v>236.24999999999997</v>
      </c>
      <c r="Q12" s="34">
        <f t="shared" si="0"/>
        <v>915</v>
      </c>
      <c r="R12" s="222">
        <f t="shared" si="6"/>
        <v>1372.5</v>
      </c>
      <c r="S12" s="272">
        <v>2.3</v>
      </c>
      <c r="T12" s="270">
        <f>SUM(Q12*1.5)</f>
        <v>1372.5</v>
      </c>
      <c r="U12" s="270">
        <f t="shared" si="1"/>
        <v>1464</v>
      </c>
      <c r="V12" s="270">
        <f t="shared" si="2"/>
        <v>1555.5</v>
      </c>
      <c r="W12" s="270">
        <f t="shared" si="3"/>
        <v>1647</v>
      </c>
    </row>
    <row r="13" spans="1:23" ht="18" customHeight="1">
      <c r="A13" s="276">
        <v>10</v>
      </c>
      <c r="B13" s="277">
        <v>38541</v>
      </c>
      <c r="C13" s="277">
        <v>38556</v>
      </c>
      <c r="D13" s="276" t="s">
        <v>267</v>
      </c>
      <c r="E13" s="278"/>
      <c r="F13" s="279" t="s">
        <v>805</v>
      </c>
      <c r="G13" s="279"/>
      <c r="H13" s="280">
        <v>175</v>
      </c>
      <c r="I13" s="281">
        <f t="shared" si="4"/>
        <v>16</v>
      </c>
      <c r="J13" s="276" t="s">
        <v>268</v>
      </c>
      <c r="K13" s="276" t="s">
        <v>759</v>
      </c>
      <c r="L13" s="281">
        <v>15</v>
      </c>
      <c r="M13" s="281"/>
      <c r="P13" s="154">
        <f t="shared" si="5"/>
        <v>84</v>
      </c>
      <c r="Q13" s="34">
        <f t="shared" si="0"/>
        <v>0</v>
      </c>
      <c r="R13" s="222">
        <f t="shared" si="6"/>
        <v>0</v>
      </c>
      <c r="S13" s="271" t="s">
        <v>299</v>
      </c>
      <c r="T13" s="270"/>
      <c r="U13" s="270"/>
      <c r="V13" s="270"/>
      <c r="W13" s="270"/>
    </row>
    <row r="14" spans="1:23" ht="18" customHeight="1">
      <c r="A14" s="276">
        <v>11</v>
      </c>
      <c r="B14" s="277">
        <v>38541</v>
      </c>
      <c r="C14" s="277">
        <v>38557</v>
      </c>
      <c r="D14" s="276" t="s">
        <v>269</v>
      </c>
      <c r="E14" s="278"/>
      <c r="F14" s="279" t="s">
        <v>808</v>
      </c>
      <c r="G14" s="279"/>
      <c r="H14" s="280">
        <v>495</v>
      </c>
      <c r="I14" s="281">
        <f t="shared" si="4"/>
        <v>17</v>
      </c>
      <c r="J14" s="276" t="s">
        <v>270</v>
      </c>
      <c r="K14" s="276" t="s">
        <v>681</v>
      </c>
      <c r="L14" s="281">
        <v>38</v>
      </c>
      <c r="M14" s="281">
        <v>38</v>
      </c>
      <c r="N14" s="53">
        <v>10</v>
      </c>
      <c r="O14" s="53">
        <v>6</v>
      </c>
      <c r="P14" s="154">
        <f t="shared" si="5"/>
        <v>226.1</v>
      </c>
      <c r="Q14" s="34">
        <f t="shared" si="0"/>
        <v>748</v>
      </c>
      <c r="R14" s="222">
        <f t="shared" si="6"/>
        <v>1122</v>
      </c>
      <c r="S14" s="271">
        <v>4.5</v>
      </c>
      <c r="T14" s="270"/>
      <c r="U14" s="270"/>
      <c r="V14" s="270"/>
      <c r="W14" s="270"/>
    </row>
    <row r="15" spans="1:23" ht="18" customHeight="1">
      <c r="A15" s="128">
        <v>12</v>
      </c>
      <c r="B15" s="277">
        <v>38541</v>
      </c>
      <c r="C15" s="277">
        <v>38557</v>
      </c>
      <c r="D15" s="276" t="s">
        <v>271</v>
      </c>
      <c r="E15" s="278"/>
      <c r="F15" s="279" t="s">
        <v>736</v>
      </c>
      <c r="G15" s="279"/>
      <c r="H15" s="280">
        <v>420</v>
      </c>
      <c r="I15" s="281">
        <f t="shared" si="4"/>
        <v>17</v>
      </c>
      <c r="J15" s="276" t="s">
        <v>662</v>
      </c>
      <c r="K15" s="276" t="s">
        <v>677</v>
      </c>
      <c r="L15" s="281">
        <v>36</v>
      </c>
      <c r="M15" s="281">
        <v>38</v>
      </c>
      <c r="N15" s="131">
        <v>6</v>
      </c>
      <c r="O15" s="131"/>
      <c r="P15" s="154">
        <f t="shared" si="5"/>
        <v>214.2</v>
      </c>
      <c r="Q15" s="34">
        <f t="shared" si="0"/>
        <v>646</v>
      </c>
      <c r="R15" s="222">
        <f t="shared" si="6"/>
        <v>969</v>
      </c>
      <c r="S15" s="272">
        <v>2.3</v>
      </c>
      <c r="T15" s="270">
        <f>SUM(Q15*1.5)</f>
        <v>969</v>
      </c>
      <c r="U15" s="270">
        <f t="shared" si="1"/>
        <v>1033.6000000000001</v>
      </c>
      <c r="V15" s="270">
        <f t="shared" si="2"/>
        <v>1098.2</v>
      </c>
      <c r="W15" s="270">
        <f t="shared" si="3"/>
        <v>1162.8</v>
      </c>
    </row>
    <row r="16" spans="1:23" ht="18" customHeight="1">
      <c r="A16" s="276">
        <v>13</v>
      </c>
      <c r="B16" s="277">
        <v>38542</v>
      </c>
      <c r="C16" s="277">
        <v>38549</v>
      </c>
      <c r="D16" s="276" t="s">
        <v>272</v>
      </c>
      <c r="E16" s="278" t="s">
        <v>796</v>
      </c>
      <c r="F16" s="279"/>
      <c r="G16" s="279"/>
      <c r="H16" s="280">
        <v>225</v>
      </c>
      <c r="I16" s="281">
        <f t="shared" si="4"/>
        <v>8</v>
      </c>
      <c r="J16" s="276" t="s">
        <v>273</v>
      </c>
      <c r="K16" s="276" t="s">
        <v>274</v>
      </c>
      <c r="L16" s="281">
        <v>25</v>
      </c>
      <c r="M16" s="281">
        <v>30</v>
      </c>
      <c r="N16" s="53">
        <v>6</v>
      </c>
      <c r="O16" s="53">
        <v>2</v>
      </c>
      <c r="P16" s="154">
        <f t="shared" si="5"/>
        <v>70</v>
      </c>
      <c r="Q16" s="34">
        <f t="shared" si="0"/>
        <v>256</v>
      </c>
      <c r="R16" s="222">
        <f t="shared" si="6"/>
        <v>384</v>
      </c>
      <c r="S16" s="271">
        <v>4.6</v>
      </c>
      <c r="T16" s="270"/>
      <c r="U16" s="270"/>
      <c r="V16" s="270">
        <v>0</v>
      </c>
      <c r="W16" s="270">
        <v>0</v>
      </c>
    </row>
    <row r="17" spans="1:23" ht="18" customHeight="1">
      <c r="A17" s="128">
        <v>14</v>
      </c>
      <c r="B17" s="277">
        <v>38542</v>
      </c>
      <c r="C17" s="277">
        <v>38551</v>
      </c>
      <c r="D17" s="276" t="s">
        <v>275</v>
      </c>
      <c r="E17" s="278" t="s">
        <v>801</v>
      </c>
      <c r="F17" s="279"/>
      <c r="G17" s="279"/>
      <c r="H17" s="280">
        <v>275</v>
      </c>
      <c r="I17" s="281">
        <f t="shared" si="4"/>
        <v>10</v>
      </c>
      <c r="J17" s="276" t="s">
        <v>689</v>
      </c>
      <c r="K17" s="276" t="s">
        <v>690</v>
      </c>
      <c r="L17" s="281">
        <v>40</v>
      </c>
      <c r="M17" s="281">
        <v>48</v>
      </c>
      <c r="N17" s="131">
        <v>7</v>
      </c>
      <c r="O17" s="131">
        <v>2</v>
      </c>
      <c r="P17" s="154">
        <f t="shared" si="5"/>
        <v>140</v>
      </c>
      <c r="Q17" s="34">
        <f t="shared" si="0"/>
        <v>500</v>
      </c>
      <c r="R17" s="222">
        <f t="shared" si="6"/>
        <v>750</v>
      </c>
      <c r="S17" s="273" t="s">
        <v>298</v>
      </c>
      <c r="T17" s="270">
        <f>SUM(Q17*1.5)</f>
        <v>750</v>
      </c>
      <c r="U17" s="270">
        <f t="shared" si="1"/>
        <v>800</v>
      </c>
      <c r="V17" s="270">
        <f t="shared" si="2"/>
        <v>850</v>
      </c>
      <c r="W17" s="270">
        <f t="shared" si="3"/>
        <v>900</v>
      </c>
    </row>
    <row r="18" spans="1:23" ht="18" customHeight="1">
      <c r="A18" s="128">
        <v>15</v>
      </c>
      <c r="B18" s="31">
        <v>38542</v>
      </c>
      <c r="C18" s="31">
        <v>38557</v>
      </c>
      <c r="D18" s="24" t="s">
        <v>319</v>
      </c>
      <c r="E18" s="30"/>
      <c r="F18" s="34"/>
      <c r="G18" s="34"/>
      <c r="H18" s="154">
        <v>399</v>
      </c>
      <c r="I18" s="53">
        <f t="shared" si="4"/>
        <v>16</v>
      </c>
      <c r="J18" s="24" t="s">
        <v>667</v>
      </c>
      <c r="K18" s="24" t="s">
        <v>541</v>
      </c>
      <c r="L18" s="53">
        <v>30</v>
      </c>
      <c r="M18" s="53">
        <v>30</v>
      </c>
      <c r="N18" s="131">
        <v>5</v>
      </c>
      <c r="O18" s="131">
        <v>1</v>
      </c>
      <c r="P18" s="154">
        <v>0</v>
      </c>
      <c r="Q18" s="34">
        <f t="shared" si="0"/>
        <v>496</v>
      </c>
      <c r="R18" s="222">
        <f t="shared" si="6"/>
        <v>744</v>
      </c>
      <c r="S18" s="273"/>
      <c r="T18" s="270">
        <f>SUM(Q18*1.5)</f>
        <v>744</v>
      </c>
      <c r="U18" s="270">
        <f t="shared" si="1"/>
        <v>793.6</v>
      </c>
      <c r="V18" s="270">
        <f t="shared" si="2"/>
        <v>843.1999999999999</v>
      </c>
      <c r="W18" s="270">
        <f t="shared" si="3"/>
        <v>892.8000000000001</v>
      </c>
    </row>
    <row r="19" spans="1:23" ht="18" customHeight="1">
      <c r="A19" s="128">
        <v>16</v>
      </c>
      <c r="B19" s="277">
        <v>38544</v>
      </c>
      <c r="C19" s="277">
        <v>38558</v>
      </c>
      <c r="D19" s="276" t="s">
        <v>276</v>
      </c>
      <c r="E19" s="278" t="s">
        <v>801</v>
      </c>
      <c r="F19" s="279"/>
      <c r="G19" s="279"/>
      <c r="H19" s="280">
        <v>280</v>
      </c>
      <c r="I19" s="281">
        <v>14</v>
      </c>
      <c r="J19" s="276" t="s">
        <v>712</v>
      </c>
      <c r="K19" s="276" t="s">
        <v>726</v>
      </c>
      <c r="L19" s="281">
        <v>22</v>
      </c>
      <c r="M19" s="281">
        <v>24</v>
      </c>
      <c r="N19" s="131">
        <v>7</v>
      </c>
      <c r="O19" s="131">
        <v>4</v>
      </c>
      <c r="P19" s="154">
        <f t="shared" si="5"/>
        <v>107.8</v>
      </c>
      <c r="Q19" s="34">
        <f t="shared" si="0"/>
        <v>392</v>
      </c>
      <c r="R19" s="222">
        <f t="shared" si="6"/>
        <v>588</v>
      </c>
      <c r="S19" s="271">
        <v>4.5</v>
      </c>
      <c r="T19" s="270"/>
      <c r="U19" s="270"/>
      <c r="V19" s="270"/>
      <c r="W19" s="270"/>
    </row>
    <row r="20" spans="1:23" ht="18" customHeight="1">
      <c r="A20" s="128">
        <v>17</v>
      </c>
      <c r="B20" s="277">
        <v>38546</v>
      </c>
      <c r="C20" s="277">
        <v>38560</v>
      </c>
      <c r="D20" s="276" t="s">
        <v>277</v>
      </c>
      <c r="E20" s="278"/>
      <c r="F20" s="279" t="s">
        <v>805</v>
      </c>
      <c r="G20" s="279"/>
      <c r="H20" s="280">
        <v>420</v>
      </c>
      <c r="I20" s="281">
        <f t="shared" si="4"/>
        <v>15</v>
      </c>
      <c r="J20" s="276" t="s">
        <v>278</v>
      </c>
      <c r="K20" s="276" t="s">
        <v>748</v>
      </c>
      <c r="L20" s="281">
        <v>41</v>
      </c>
      <c r="M20" s="281">
        <v>41</v>
      </c>
      <c r="N20" s="131">
        <v>7</v>
      </c>
      <c r="O20" s="131">
        <v>0</v>
      </c>
      <c r="P20" s="154">
        <f t="shared" si="5"/>
        <v>215.25</v>
      </c>
      <c r="Q20" s="34">
        <f t="shared" si="0"/>
        <v>615</v>
      </c>
      <c r="R20" s="222">
        <f t="shared" si="6"/>
        <v>922.5</v>
      </c>
      <c r="S20" s="271">
        <v>4.5</v>
      </c>
      <c r="T20" s="270"/>
      <c r="U20" s="270"/>
      <c r="V20" s="270"/>
      <c r="W20" s="270"/>
    </row>
    <row r="21" spans="1:23" ht="18" customHeight="1">
      <c r="A21" s="128">
        <v>18</v>
      </c>
      <c r="B21" s="277">
        <v>38550</v>
      </c>
      <c r="C21" s="277">
        <v>38563</v>
      </c>
      <c r="D21" s="276" t="s">
        <v>279</v>
      </c>
      <c r="E21" s="278"/>
      <c r="F21" s="279" t="s">
        <v>821</v>
      </c>
      <c r="G21" s="279"/>
      <c r="H21" s="280">
        <v>480</v>
      </c>
      <c r="I21" s="281">
        <f t="shared" si="4"/>
        <v>14</v>
      </c>
      <c r="J21" s="276" t="s">
        <v>741</v>
      </c>
      <c r="K21" s="276" t="s">
        <v>280</v>
      </c>
      <c r="L21" s="281">
        <v>20</v>
      </c>
      <c r="M21" s="281">
        <v>20</v>
      </c>
      <c r="N21" s="131">
        <v>3</v>
      </c>
      <c r="O21" s="131">
        <v>0</v>
      </c>
      <c r="P21" s="154">
        <f t="shared" si="5"/>
        <v>98</v>
      </c>
      <c r="Q21" s="34">
        <f t="shared" si="0"/>
        <v>280</v>
      </c>
      <c r="R21" s="222">
        <f t="shared" si="6"/>
        <v>420</v>
      </c>
      <c r="S21" s="272">
        <v>2.3</v>
      </c>
      <c r="T21" s="270">
        <f>SUM(Q21*1.5)</f>
        <v>420</v>
      </c>
      <c r="U21" s="270">
        <f t="shared" si="1"/>
        <v>448</v>
      </c>
      <c r="V21" s="270">
        <f t="shared" si="2"/>
        <v>476</v>
      </c>
      <c r="W21" s="270">
        <f t="shared" si="3"/>
        <v>504</v>
      </c>
    </row>
    <row r="22" spans="1:23" ht="18" customHeight="1">
      <c r="A22" s="128">
        <v>19</v>
      </c>
      <c r="B22" s="31">
        <v>38553</v>
      </c>
      <c r="C22" s="31">
        <v>38562</v>
      </c>
      <c r="D22" s="24" t="s">
        <v>318</v>
      </c>
      <c r="E22" s="30"/>
      <c r="F22" s="34"/>
      <c r="G22" s="34"/>
      <c r="H22" s="154">
        <v>305</v>
      </c>
      <c r="I22" s="53">
        <f t="shared" si="4"/>
        <v>10</v>
      </c>
      <c r="J22" s="24" t="s">
        <v>667</v>
      </c>
      <c r="K22" s="24" t="s">
        <v>239</v>
      </c>
      <c r="L22" s="53">
        <v>28</v>
      </c>
      <c r="M22" s="53">
        <v>28</v>
      </c>
      <c r="N22" s="131">
        <v>4</v>
      </c>
      <c r="O22" s="131">
        <v>0</v>
      </c>
      <c r="P22" s="154">
        <f t="shared" si="5"/>
        <v>98</v>
      </c>
      <c r="Q22" s="34">
        <f t="shared" si="0"/>
        <v>280</v>
      </c>
      <c r="R22" s="222">
        <f t="shared" si="6"/>
        <v>420</v>
      </c>
      <c r="S22" s="272"/>
      <c r="T22" s="270">
        <f>SUM(Q22*1.5)</f>
        <v>420</v>
      </c>
      <c r="U22" s="270">
        <f t="shared" si="1"/>
        <v>448</v>
      </c>
      <c r="V22" s="270">
        <f t="shared" si="2"/>
        <v>476</v>
      </c>
      <c r="W22" s="270">
        <f t="shared" si="3"/>
        <v>504</v>
      </c>
    </row>
    <row r="23" spans="1:23" ht="18" customHeight="1">
      <c r="A23" s="128">
        <v>20</v>
      </c>
      <c r="B23" s="277">
        <v>38553</v>
      </c>
      <c r="C23" s="277">
        <v>38568</v>
      </c>
      <c r="D23" s="276" t="s">
        <v>281</v>
      </c>
      <c r="E23" s="278"/>
      <c r="F23" s="279" t="s">
        <v>282</v>
      </c>
      <c r="G23" s="279"/>
      <c r="H23" s="280">
        <v>465</v>
      </c>
      <c r="I23" s="281">
        <f t="shared" si="4"/>
        <v>16</v>
      </c>
      <c r="J23" s="276" t="s">
        <v>709</v>
      </c>
      <c r="K23" s="276" t="s">
        <v>283</v>
      </c>
      <c r="L23" s="281">
        <v>16</v>
      </c>
      <c r="M23" s="281">
        <v>16</v>
      </c>
      <c r="N23" s="131">
        <v>4</v>
      </c>
      <c r="O23" s="131">
        <v>1</v>
      </c>
      <c r="P23" s="154">
        <f t="shared" si="5"/>
        <v>89.6</v>
      </c>
      <c r="Q23" s="34">
        <f t="shared" si="0"/>
        <v>272</v>
      </c>
      <c r="R23" s="222">
        <f t="shared" si="6"/>
        <v>408</v>
      </c>
      <c r="S23" s="271">
        <v>0</v>
      </c>
      <c r="T23" s="270"/>
      <c r="U23" s="270"/>
      <c r="V23" s="275"/>
      <c r="W23" s="270"/>
    </row>
    <row r="24" spans="1:23" ht="18" customHeight="1">
      <c r="A24" s="276">
        <v>21</v>
      </c>
      <c r="B24" s="277">
        <v>38555</v>
      </c>
      <c r="C24" s="277">
        <v>38569</v>
      </c>
      <c r="D24" s="276" t="s">
        <v>284</v>
      </c>
      <c r="E24" s="278"/>
      <c r="F24" s="279" t="s">
        <v>821</v>
      </c>
      <c r="G24" s="279"/>
      <c r="H24" s="280">
        <v>340</v>
      </c>
      <c r="I24" s="281">
        <f t="shared" si="4"/>
        <v>15</v>
      </c>
      <c r="J24" s="276" t="s">
        <v>366</v>
      </c>
      <c r="K24" s="276" t="s">
        <v>697</v>
      </c>
      <c r="L24" s="281">
        <v>30</v>
      </c>
      <c r="M24" s="281"/>
      <c r="P24" s="154">
        <f t="shared" si="5"/>
        <v>157.5</v>
      </c>
      <c r="Q24" s="34">
        <f t="shared" si="0"/>
        <v>0</v>
      </c>
      <c r="R24" s="222">
        <f t="shared" si="6"/>
        <v>0</v>
      </c>
      <c r="S24" s="272">
        <v>2.3</v>
      </c>
      <c r="T24" s="270"/>
      <c r="U24" s="270"/>
      <c r="V24" s="270"/>
      <c r="W24" s="270"/>
    </row>
    <row r="25" spans="1:23" ht="18" customHeight="1">
      <c r="A25" s="128">
        <v>22</v>
      </c>
      <c r="B25" s="277">
        <v>38557</v>
      </c>
      <c r="C25" s="277">
        <v>38569</v>
      </c>
      <c r="D25" s="276" t="s">
        <v>285</v>
      </c>
      <c r="E25" s="278"/>
      <c r="F25" s="279" t="s">
        <v>805</v>
      </c>
      <c r="G25" s="279"/>
      <c r="H25" s="280">
        <v>435</v>
      </c>
      <c r="I25" s="281">
        <f t="shared" si="4"/>
        <v>13</v>
      </c>
      <c r="J25" s="276" t="s">
        <v>286</v>
      </c>
      <c r="K25" s="276" t="s">
        <v>546</v>
      </c>
      <c r="L25" s="281">
        <v>38</v>
      </c>
      <c r="M25" s="281">
        <v>38</v>
      </c>
      <c r="N25" s="131">
        <v>6</v>
      </c>
      <c r="O25" s="131">
        <v>4</v>
      </c>
      <c r="P25" s="154">
        <f t="shared" si="5"/>
        <v>172.89999999999998</v>
      </c>
      <c r="Q25" s="34">
        <f t="shared" si="0"/>
        <v>546</v>
      </c>
      <c r="R25" s="222">
        <f t="shared" si="6"/>
        <v>819</v>
      </c>
      <c r="S25" s="271">
        <v>4.5</v>
      </c>
      <c r="T25" s="270"/>
      <c r="U25" s="270"/>
      <c r="V25" s="270"/>
      <c r="W25" s="270"/>
    </row>
    <row r="26" spans="1:23" ht="18" customHeight="1">
      <c r="A26" s="128">
        <v>24</v>
      </c>
      <c r="B26" s="277">
        <v>38561</v>
      </c>
      <c r="C26" s="277">
        <v>38574</v>
      </c>
      <c r="D26" s="276" t="s">
        <v>289</v>
      </c>
      <c r="E26" s="278"/>
      <c r="F26" s="279"/>
      <c r="G26" s="279"/>
      <c r="H26" s="280">
        <v>450</v>
      </c>
      <c r="I26" s="281">
        <f t="shared" si="4"/>
        <v>14</v>
      </c>
      <c r="J26" s="276" t="s">
        <v>286</v>
      </c>
      <c r="K26" s="276" t="s">
        <v>142</v>
      </c>
      <c r="L26" s="281">
        <v>44</v>
      </c>
      <c r="M26" s="281">
        <v>42</v>
      </c>
      <c r="N26" s="131">
        <v>6</v>
      </c>
      <c r="O26" s="131">
        <v>2</v>
      </c>
      <c r="P26" s="154">
        <f t="shared" si="5"/>
        <v>215.6</v>
      </c>
      <c r="Q26" s="34">
        <f t="shared" si="0"/>
        <v>616</v>
      </c>
      <c r="R26" s="222">
        <f t="shared" si="6"/>
        <v>924</v>
      </c>
      <c r="S26" s="271">
        <v>4.5</v>
      </c>
      <c r="T26" s="270"/>
      <c r="U26" s="275"/>
      <c r="V26" s="270"/>
      <c r="W26" s="270"/>
    </row>
    <row r="27" spans="1:23" ht="18" customHeight="1">
      <c r="A27" s="128">
        <v>25</v>
      </c>
      <c r="B27" s="277">
        <v>38562</v>
      </c>
      <c r="C27" s="277">
        <v>38571</v>
      </c>
      <c r="D27" s="276" t="s">
        <v>129</v>
      </c>
      <c r="E27" s="278"/>
      <c r="F27" s="279"/>
      <c r="G27" s="279"/>
      <c r="H27" s="280">
        <v>270</v>
      </c>
      <c r="I27" s="281">
        <v>10</v>
      </c>
      <c r="J27" s="276" t="s">
        <v>406</v>
      </c>
      <c r="K27" s="276" t="s">
        <v>407</v>
      </c>
      <c r="L27" s="281">
        <v>23</v>
      </c>
      <c r="M27" s="281">
        <v>23</v>
      </c>
      <c r="N27" s="131">
        <v>3</v>
      </c>
      <c r="O27" s="131">
        <v>0</v>
      </c>
      <c r="P27" s="154">
        <f t="shared" si="5"/>
        <v>80.5</v>
      </c>
      <c r="Q27" s="34">
        <f t="shared" si="0"/>
        <v>230</v>
      </c>
      <c r="R27" s="222">
        <f t="shared" si="6"/>
        <v>345</v>
      </c>
      <c r="S27" s="271">
        <v>0</v>
      </c>
      <c r="T27" s="270">
        <f>SUM(Q27*1.5)</f>
        <v>345</v>
      </c>
      <c r="U27" s="270">
        <f t="shared" si="1"/>
        <v>368</v>
      </c>
      <c r="V27" s="270">
        <f t="shared" si="2"/>
        <v>391</v>
      </c>
      <c r="W27" s="270">
        <f t="shared" si="3"/>
        <v>414</v>
      </c>
    </row>
    <row r="28" spans="1:23" ht="18" customHeight="1">
      <c r="A28" s="128">
        <v>26</v>
      </c>
      <c r="B28" s="31">
        <v>38563</v>
      </c>
      <c r="C28" s="31">
        <v>38583</v>
      </c>
      <c r="D28" s="24" t="s">
        <v>320</v>
      </c>
      <c r="E28" s="30"/>
      <c r="F28" s="34"/>
      <c r="G28" s="34"/>
      <c r="H28" s="154">
        <v>475</v>
      </c>
      <c r="I28" s="53">
        <f t="shared" si="4"/>
        <v>21</v>
      </c>
      <c r="J28" s="24" t="s">
        <v>712</v>
      </c>
      <c r="K28" s="24" t="s">
        <v>713</v>
      </c>
      <c r="L28" s="53">
        <v>30</v>
      </c>
      <c r="M28" s="53">
        <v>30</v>
      </c>
      <c r="N28" s="131">
        <v>6</v>
      </c>
      <c r="O28" s="131">
        <v>4</v>
      </c>
      <c r="P28" s="154">
        <v>0</v>
      </c>
      <c r="Q28" s="34">
        <f t="shared" si="0"/>
        <v>714</v>
      </c>
      <c r="R28" s="222">
        <f t="shared" si="6"/>
        <v>1071</v>
      </c>
      <c r="S28" s="271">
        <v>4.5</v>
      </c>
      <c r="T28" s="270"/>
      <c r="U28" s="270"/>
      <c r="V28" s="270"/>
      <c r="W28" s="270"/>
    </row>
    <row r="29" spans="1:23" ht="18" customHeight="1">
      <c r="A29" s="128">
        <v>27</v>
      </c>
      <c r="B29" s="277">
        <v>38564</v>
      </c>
      <c r="C29" s="277">
        <v>38577</v>
      </c>
      <c r="D29" s="276" t="s">
        <v>290</v>
      </c>
      <c r="E29" s="278" t="s">
        <v>801</v>
      </c>
      <c r="F29" s="279"/>
      <c r="G29" s="279"/>
      <c r="H29" s="280">
        <v>315</v>
      </c>
      <c r="I29" s="281">
        <f t="shared" si="4"/>
        <v>14</v>
      </c>
      <c r="J29" s="276" t="s">
        <v>709</v>
      </c>
      <c r="K29" s="276" t="s">
        <v>291</v>
      </c>
      <c r="L29" s="281">
        <v>20</v>
      </c>
      <c r="M29" s="281">
        <v>20</v>
      </c>
      <c r="N29" s="131">
        <v>6</v>
      </c>
      <c r="O29" s="131">
        <v>6</v>
      </c>
      <c r="P29" s="154">
        <f t="shared" si="5"/>
        <v>98</v>
      </c>
      <c r="Q29" s="34">
        <f t="shared" si="0"/>
        <v>364</v>
      </c>
      <c r="R29" s="222">
        <f t="shared" si="6"/>
        <v>546</v>
      </c>
      <c r="S29" s="272">
        <v>0</v>
      </c>
      <c r="T29" s="270">
        <f>SUM(Q29*1.5)</f>
        <v>546</v>
      </c>
      <c r="U29" s="270">
        <f t="shared" si="1"/>
        <v>582.4</v>
      </c>
      <c r="V29" s="270">
        <f t="shared" si="2"/>
        <v>618.8</v>
      </c>
      <c r="W29" s="270">
        <f t="shared" si="3"/>
        <v>655.2</v>
      </c>
    </row>
    <row r="30" spans="1:23" ht="18" customHeight="1">
      <c r="A30" s="128">
        <v>28</v>
      </c>
      <c r="B30" s="31">
        <v>38565</v>
      </c>
      <c r="C30" s="31">
        <v>38571</v>
      </c>
      <c r="D30" s="24" t="s">
        <v>321</v>
      </c>
      <c r="E30" s="30"/>
      <c r="F30" s="34"/>
      <c r="G30" s="34"/>
      <c r="H30" s="154">
        <v>195</v>
      </c>
      <c r="I30" s="53">
        <f t="shared" si="4"/>
        <v>7</v>
      </c>
      <c r="J30" s="24" t="s">
        <v>406</v>
      </c>
      <c r="K30" s="24" t="s">
        <v>325</v>
      </c>
      <c r="L30" s="53">
        <v>33</v>
      </c>
      <c r="M30" s="53">
        <v>33</v>
      </c>
      <c r="N30" s="131">
        <v>6</v>
      </c>
      <c r="O30" s="131">
        <v>2</v>
      </c>
      <c r="P30" s="154">
        <f t="shared" si="5"/>
        <v>80.85</v>
      </c>
      <c r="Q30" s="34">
        <f t="shared" si="0"/>
        <v>245</v>
      </c>
      <c r="R30" s="222">
        <f t="shared" si="6"/>
        <v>367.5</v>
      </c>
      <c r="S30" s="271">
        <v>0</v>
      </c>
      <c r="T30" s="270">
        <f>SUM(Q30*1.5)</f>
        <v>367.5</v>
      </c>
      <c r="U30" s="270">
        <f t="shared" si="1"/>
        <v>392</v>
      </c>
      <c r="V30" s="270">
        <f t="shared" si="2"/>
        <v>416.5</v>
      </c>
      <c r="W30" s="270">
        <f t="shared" si="3"/>
        <v>441</v>
      </c>
    </row>
    <row r="31" spans="1:23" ht="18" customHeight="1">
      <c r="A31" s="128">
        <v>29</v>
      </c>
      <c r="B31" s="277">
        <v>38565</v>
      </c>
      <c r="C31" s="277">
        <v>38581</v>
      </c>
      <c r="D31" s="276" t="s">
        <v>547</v>
      </c>
      <c r="E31" s="278" t="s">
        <v>801</v>
      </c>
      <c r="F31" s="279"/>
      <c r="G31" s="279"/>
      <c r="H31" s="280">
        <v>299</v>
      </c>
      <c r="I31" s="281">
        <f t="shared" si="4"/>
        <v>17</v>
      </c>
      <c r="J31" s="276" t="s">
        <v>720</v>
      </c>
      <c r="K31" s="276" t="s">
        <v>721</v>
      </c>
      <c r="L31" s="281">
        <v>22</v>
      </c>
      <c r="M31" s="281">
        <v>22</v>
      </c>
      <c r="N31" s="131">
        <v>4</v>
      </c>
      <c r="O31" s="131">
        <v>3</v>
      </c>
      <c r="P31" s="154">
        <f t="shared" si="5"/>
        <v>130.9</v>
      </c>
      <c r="Q31" s="34">
        <f t="shared" si="0"/>
        <v>425</v>
      </c>
      <c r="R31" s="222">
        <f t="shared" si="6"/>
        <v>637.5</v>
      </c>
      <c r="S31" s="272">
        <v>2.3</v>
      </c>
      <c r="T31" s="270">
        <f>SUM(Q31*1.5)</f>
        <v>637.5</v>
      </c>
      <c r="U31" s="270">
        <f t="shared" si="1"/>
        <v>680</v>
      </c>
      <c r="V31" s="270">
        <f t="shared" si="2"/>
        <v>722.5</v>
      </c>
      <c r="W31" s="270">
        <f t="shared" si="3"/>
        <v>765</v>
      </c>
    </row>
    <row r="32" spans="1:23" ht="18" customHeight="1">
      <c r="A32" s="128">
        <v>30</v>
      </c>
      <c r="B32" s="277">
        <v>38566</v>
      </c>
      <c r="C32" s="277">
        <v>38580</v>
      </c>
      <c r="D32" s="276" t="s">
        <v>292</v>
      </c>
      <c r="E32" s="278"/>
      <c r="F32" s="279">
        <v>14</v>
      </c>
      <c r="G32" s="279"/>
      <c r="H32" s="280">
        <v>370</v>
      </c>
      <c r="I32" s="281">
        <f t="shared" si="4"/>
        <v>15</v>
      </c>
      <c r="J32" s="276" t="s">
        <v>550</v>
      </c>
      <c r="K32" s="276" t="s">
        <v>724</v>
      </c>
      <c r="L32" s="281">
        <v>40</v>
      </c>
      <c r="M32" s="281">
        <v>52</v>
      </c>
      <c r="N32" s="131">
        <v>14</v>
      </c>
      <c r="O32" s="131">
        <v>8</v>
      </c>
      <c r="P32" s="154">
        <f t="shared" si="5"/>
        <v>210</v>
      </c>
      <c r="Q32" s="34">
        <f t="shared" si="0"/>
        <v>900</v>
      </c>
      <c r="R32" s="222">
        <f t="shared" si="6"/>
        <v>1350</v>
      </c>
      <c r="S32" s="271">
        <v>4.6</v>
      </c>
      <c r="T32" s="270"/>
      <c r="U32" s="270"/>
      <c r="V32" s="270"/>
      <c r="W32" s="270"/>
    </row>
    <row r="33" spans="1:23" ht="18" customHeight="1">
      <c r="A33" s="128">
        <v>31</v>
      </c>
      <c r="B33" s="277">
        <v>38572</v>
      </c>
      <c r="C33" s="277">
        <v>38581</v>
      </c>
      <c r="D33" s="276" t="s">
        <v>293</v>
      </c>
      <c r="E33" s="278" t="s">
        <v>801</v>
      </c>
      <c r="F33" s="279"/>
      <c r="G33" s="279"/>
      <c r="H33" s="280">
        <v>175</v>
      </c>
      <c r="I33" s="281">
        <f t="shared" si="4"/>
        <v>10</v>
      </c>
      <c r="J33" s="276" t="s">
        <v>683</v>
      </c>
      <c r="K33" s="276" t="s">
        <v>684</v>
      </c>
      <c r="L33" s="281">
        <v>20</v>
      </c>
      <c r="M33" s="281">
        <v>28</v>
      </c>
      <c r="N33" s="131">
        <v>7</v>
      </c>
      <c r="O33" s="131">
        <v>4</v>
      </c>
      <c r="P33" s="154">
        <f t="shared" si="5"/>
        <v>70</v>
      </c>
      <c r="Q33" s="34">
        <f t="shared" si="0"/>
        <v>320</v>
      </c>
      <c r="R33" s="222">
        <f t="shared" si="6"/>
        <v>480</v>
      </c>
      <c r="S33" s="271">
        <v>4.6</v>
      </c>
      <c r="T33" s="270"/>
      <c r="U33" s="270"/>
      <c r="V33" s="270"/>
      <c r="W33" s="270"/>
    </row>
    <row r="34" spans="2:23" ht="18" customHeight="1">
      <c r="B34" s="140" t="s">
        <v>327</v>
      </c>
      <c r="E34" s="30"/>
      <c r="F34" s="34"/>
      <c r="G34" s="34"/>
      <c r="H34" s="154"/>
      <c r="I34" s="53"/>
      <c r="P34" s="154"/>
      <c r="Q34" s="34"/>
      <c r="R34" s="222"/>
      <c r="S34" s="34"/>
      <c r="T34" s="270"/>
      <c r="U34" s="270"/>
      <c r="V34" s="270"/>
      <c r="W34" s="270"/>
    </row>
    <row r="35" spans="1:23" ht="18" customHeight="1">
      <c r="A35" s="128">
        <v>32</v>
      </c>
      <c r="B35" s="277">
        <v>38626</v>
      </c>
      <c r="C35" s="277">
        <v>38633</v>
      </c>
      <c r="D35" s="276" t="s">
        <v>294</v>
      </c>
      <c r="E35" s="278" t="s">
        <v>362</v>
      </c>
      <c r="F35" s="279"/>
      <c r="G35" s="279"/>
      <c r="H35" s="280">
        <v>167</v>
      </c>
      <c r="I35" s="281">
        <f t="shared" si="4"/>
        <v>8</v>
      </c>
      <c r="J35" s="276" t="s">
        <v>768</v>
      </c>
      <c r="K35" s="276" t="s">
        <v>518</v>
      </c>
      <c r="L35" s="281">
        <v>36</v>
      </c>
      <c r="M35" s="281">
        <v>36</v>
      </c>
      <c r="N35" s="131">
        <v>7</v>
      </c>
      <c r="O35" s="131">
        <v>5</v>
      </c>
      <c r="P35" s="154">
        <f t="shared" si="5"/>
        <v>100.8</v>
      </c>
      <c r="Q35" s="34">
        <f t="shared" si="0"/>
        <v>328</v>
      </c>
      <c r="R35" s="222">
        <f t="shared" si="6"/>
        <v>492</v>
      </c>
      <c r="S35" s="272">
        <v>2.3</v>
      </c>
      <c r="T35" s="270">
        <f>SUM(Q35*1.5)</f>
        <v>492</v>
      </c>
      <c r="U35" s="270">
        <f t="shared" si="1"/>
        <v>524.8000000000001</v>
      </c>
      <c r="V35" s="270">
        <f t="shared" si="2"/>
        <v>557.6</v>
      </c>
      <c r="W35" s="270">
        <f t="shared" si="3"/>
        <v>590.4</v>
      </c>
    </row>
    <row r="36" spans="1:23" ht="18" customHeight="1">
      <c r="A36" s="128">
        <v>33</v>
      </c>
      <c r="B36" s="277">
        <v>38626</v>
      </c>
      <c r="C36" s="277">
        <v>38633</v>
      </c>
      <c r="D36" s="276" t="s">
        <v>295</v>
      </c>
      <c r="E36" s="278"/>
      <c r="F36" s="279" t="s">
        <v>866</v>
      </c>
      <c r="G36" s="279"/>
      <c r="H36" s="280">
        <v>230</v>
      </c>
      <c r="I36" s="281">
        <f t="shared" si="4"/>
        <v>8</v>
      </c>
      <c r="J36" s="276" t="s">
        <v>683</v>
      </c>
      <c r="K36" s="276" t="s">
        <v>684</v>
      </c>
      <c r="L36" s="281">
        <v>15</v>
      </c>
      <c r="M36" s="281">
        <v>20</v>
      </c>
      <c r="N36" s="131">
        <v>4</v>
      </c>
      <c r="O36" s="131">
        <v>2</v>
      </c>
      <c r="P36" s="154">
        <f t="shared" si="5"/>
        <v>42</v>
      </c>
      <c r="Q36" s="34">
        <f t="shared" si="0"/>
        <v>176</v>
      </c>
      <c r="R36" s="222">
        <f t="shared" si="6"/>
        <v>264</v>
      </c>
      <c r="S36" s="271">
        <v>4.6</v>
      </c>
      <c r="T36" s="270"/>
      <c r="U36" s="270"/>
      <c r="V36" s="270"/>
      <c r="W36" s="270"/>
    </row>
    <row r="37" spans="1:23" ht="18" customHeight="1" thickBot="1">
      <c r="A37" s="288">
        <v>34</v>
      </c>
      <c r="B37" s="289">
        <v>38632</v>
      </c>
      <c r="C37" s="289">
        <v>38641</v>
      </c>
      <c r="D37" s="233" t="s">
        <v>326</v>
      </c>
      <c r="E37" s="290"/>
      <c r="F37" s="291"/>
      <c r="G37" s="291"/>
      <c r="H37" s="292">
        <v>260</v>
      </c>
      <c r="I37" s="293">
        <v>10</v>
      </c>
      <c r="J37" s="233" t="s">
        <v>399</v>
      </c>
      <c r="K37" s="233" t="s">
        <v>400</v>
      </c>
      <c r="L37" s="293">
        <v>14</v>
      </c>
      <c r="M37" s="293">
        <v>14</v>
      </c>
      <c r="N37" s="300">
        <v>4</v>
      </c>
      <c r="O37" s="300">
        <v>4</v>
      </c>
      <c r="P37" s="294">
        <v>0</v>
      </c>
      <c r="Q37" s="34">
        <f t="shared" si="0"/>
        <v>180</v>
      </c>
      <c r="R37" s="222">
        <f t="shared" si="6"/>
        <v>270</v>
      </c>
      <c r="S37" s="295">
        <v>2.3</v>
      </c>
      <c r="T37" s="296">
        <f>SUM(Q37*1.5)</f>
        <v>270</v>
      </c>
      <c r="U37" s="296">
        <f t="shared" si="1"/>
        <v>288</v>
      </c>
      <c r="V37" s="296">
        <f t="shared" si="2"/>
        <v>306</v>
      </c>
      <c r="W37" s="296">
        <f t="shared" si="3"/>
        <v>324</v>
      </c>
    </row>
    <row r="38" spans="1:23" ht="18" customHeight="1" thickTop="1">
      <c r="A38" s="229"/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303"/>
      <c r="M38" s="303"/>
      <c r="N38" s="304">
        <f>SUM(N3:N37)</f>
        <v>183</v>
      </c>
      <c r="O38" s="301"/>
      <c r="P38" s="285">
        <f>SUM(P8:P37)</f>
        <v>3371.9</v>
      </c>
      <c r="Q38" s="297">
        <f>SUM(Q6:Q37)</f>
        <v>12589</v>
      </c>
      <c r="R38" s="298">
        <f>SUM(R6:R37)</f>
        <v>18883.5</v>
      </c>
      <c r="S38" s="229"/>
      <c r="T38" s="286">
        <f>SUM(T6:T37)</f>
        <v>8293.5</v>
      </c>
      <c r="U38" s="286">
        <f>SUM(U6:U37)</f>
        <v>9608</v>
      </c>
      <c r="V38" s="287">
        <f>SUM(V6:V37)</f>
        <v>10208.5</v>
      </c>
      <c r="W38" s="287">
        <f>SUM(W6:W37)</f>
        <v>10809</v>
      </c>
    </row>
    <row r="39" spans="1:4" ht="18" customHeight="1">
      <c r="A39" s="128" t="s">
        <v>122</v>
      </c>
      <c r="B39" s="128"/>
      <c r="C39" s="128"/>
      <c r="D39" s="128"/>
    </row>
    <row r="40" spans="1:4" ht="18" customHeight="1">
      <c r="A40" s="274" t="s">
        <v>123</v>
      </c>
      <c r="B40" s="274"/>
      <c r="C40" s="274"/>
      <c r="D40" s="274"/>
    </row>
    <row r="41" spans="1:4" ht="18" customHeight="1">
      <c r="A41" s="275" t="s">
        <v>124</v>
      </c>
      <c r="B41" s="275"/>
      <c r="C41" s="275"/>
      <c r="D41" s="275"/>
    </row>
    <row r="42" spans="1:4" ht="18" customHeight="1">
      <c r="A42" s="276" t="s">
        <v>125</v>
      </c>
      <c r="B42" s="276"/>
      <c r="C42" s="276"/>
      <c r="D42" s="276"/>
    </row>
    <row r="43" ht="18" customHeight="1"/>
    <row r="44" spans="2:4" ht="18" customHeight="1">
      <c r="B44" s="24" t="s">
        <v>130</v>
      </c>
      <c r="C44" s="24" t="s">
        <v>143</v>
      </c>
      <c r="D44" s="154">
        <v>16195.5</v>
      </c>
    </row>
    <row r="45" spans="2:4" ht="18" customHeight="1">
      <c r="B45" s="24" t="s">
        <v>132</v>
      </c>
      <c r="D45" s="154">
        <v>4950</v>
      </c>
    </row>
    <row r="46" spans="2:4" ht="18" customHeight="1">
      <c r="B46" s="24" t="s">
        <v>131</v>
      </c>
      <c r="D46" s="154">
        <f>SUM(D44-D45)</f>
        <v>11245.5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3" r:id="rId1"/>
  <headerFooter alignWithMargins="0">
    <oddHeader>&amp;LStand:&amp;D&amp;C&amp;A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PageLayoutView="0" workbookViewId="0" topLeftCell="A6">
      <selection activeCell="D17" sqref="D17"/>
    </sheetView>
  </sheetViews>
  <sheetFormatPr defaultColWidth="10.8515625" defaultRowHeight="12.75"/>
  <cols>
    <col min="1" max="2" width="10.8515625" style="24" customWidth="1"/>
    <col min="3" max="3" width="18.8515625" style="24" customWidth="1"/>
    <col min="4" max="4" width="5.421875" style="24" customWidth="1"/>
    <col min="5" max="5" width="16.28125" style="24" customWidth="1"/>
    <col min="6" max="6" width="10.8515625" style="24" customWidth="1"/>
    <col min="7" max="7" width="10.8515625" style="361" customWidth="1"/>
    <col min="8" max="8" width="10.8515625" style="226" customWidth="1"/>
    <col min="9" max="10" width="8.7109375" style="183" customWidth="1"/>
    <col min="11" max="11" width="8.421875" style="370" customWidth="1"/>
    <col min="12" max="13" width="12.7109375" style="154" customWidth="1"/>
    <col min="14" max="14" width="10.8515625" style="34" customWidth="1"/>
    <col min="15" max="16384" width="10.8515625" style="24" customWidth="1"/>
  </cols>
  <sheetData>
    <row r="1" spans="1:16" ht="12.75">
      <c r="A1" s="24" t="s">
        <v>782</v>
      </c>
      <c r="B1" s="24" t="s">
        <v>783</v>
      </c>
      <c r="C1" s="24" t="s">
        <v>773</v>
      </c>
      <c r="D1" s="24" t="s">
        <v>776</v>
      </c>
      <c r="E1" s="24" t="s">
        <v>500</v>
      </c>
      <c r="F1" s="24" t="s">
        <v>655</v>
      </c>
      <c r="G1" s="310" t="s">
        <v>244</v>
      </c>
      <c r="H1" s="187" t="s">
        <v>780</v>
      </c>
      <c r="I1" s="352" t="s">
        <v>412</v>
      </c>
      <c r="J1" s="352" t="s">
        <v>776</v>
      </c>
      <c r="K1" s="367" t="s">
        <v>780</v>
      </c>
      <c r="L1" s="366" t="s">
        <v>42</v>
      </c>
      <c r="M1" s="374" t="s">
        <v>42</v>
      </c>
      <c r="N1" s="24" t="s">
        <v>416</v>
      </c>
      <c r="O1" s="34" t="s">
        <v>316</v>
      </c>
      <c r="P1" s="128" t="s">
        <v>48</v>
      </c>
    </row>
    <row r="2" spans="7:16" ht="12">
      <c r="G2" s="310">
        <v>0.35</v>
      </c>
      <c r="H2" s="187"/>
      <c r="I2" s="353" t="s">
        <v>137</v>
      </c>
      <c r="J2" s="353" t="s">
        <v>137</v>
      </c>
      <c r="K2" s="368" t="s">
        <v>137</v>
      </c>
      <c r="L2" s="366" t="s">
        <v>41</v>
      </c>
      <c r="M2" s="374" t="s">
        <v>41</v>
      </c>
      <c r="N2" s="24"/>
      <c r="O2" s="34"/>
      <c r="P2" s="128" t="s">
        <v>45</v>
      </c>
    </row>
    <row r="3" spans="7:16" ht="12">
      <c r="G3" s="310"/>
      <c r="H3" s="187"/>
      <c r="I3" s="353"/>
      <c r="J3" s="353"/>
      <c r="K3" s="369"/>
      <c r="L3" s="366">
        <v>1.5</v>
      </c>
      <c r="M3" s="374">
        <v>1.65</v>
      </c>
      <c r="N3" s="24"/>
      <c r="O3" s="34"/>
      <c r="P3" s="128" t="s">
        <v>53</v>
      </c>
    </row>
    <row r="4" spans="1:16" ht="12">
      <c r="A4" s="31">
        <v>38438</v>
      </c>
      <c r="B4" s="31">
        <v>38444</v>
      </c>
      <c r="C4" s="24" t="s">
        <v>127</v>
      </c>
      <c r="D4" s="24">
        <v>7</v>
      </c>
      <c r="E4" s="212" t="s">
        <v>709</v>
      </c>
      <c r="F4" s="24" t="s">
        <v>128</v>
      </c>
      <c r="G4" s="312"/>
      <c r="H4" s="179"/>
      <c r="I4" s="355"/>
      <c r="J4" s="355"/>
      <c r="L4" s="24"/>
      <c r="M4" s="226"/>
      <c r="N4" s="373"/>
      <c r="O4" s="34"/>
      <c r="P4" s="24" t="s">
        <v>245</v>
      </c>
    </row>
    <row r="5" spans="7:15" ht="12.75">
      <c r="G5" s="312"/>
      <c r="H5" s="179"/>
      <c r="I5" s="356"/>
      <c r="J5" s="356"/>
      <c r="M5" s="361"/>
      <c r="O5" s="34"/>
    </row>
    <row r="6" spans="1:15" ht="12">
      <c r="A6" s="31">
        <v>38539</v>
      </c>
      <c r="B6" s="31">
        <v>38548</v>
      </c>
      <c r="C6" s="24" t="s">
        <v>260</v>
      </c>
      <c r="D6" s="24">
        <v>10</v>
      </c>
      <c r="E6" s="212" t="s">
        <v>366</v>
      </c>
      <c r="F6" s="187" t="s">
        <v>261</v>
      </c>
      <c r="G6" s="310">
        <v>80.5</v>
      </c>
      <c r="H6" s="187" t="s">
        <v>144</v>
      </c>
      <c r="I6" s="354">
        <v>20</v>
      </c>
      <c r="J6" s="354">
        <v>10</v>
      </c>
      <c r="K6" s="367">
        <f>SUM(I6*J6)</f>
        <v>200</v>
      </c>
      <c r="L6" s="311">
        <f>SUM(K6)*1.5</f>
        <v>300</v>
      </c>
      <c r="M6" s="375">
        <f>SUM(K6)*1.65</f>
        <v>330</v>
      </c>
      <c r="N6" s="362" t="s">
        <v>145</v>
      </c>
      <c r="O6" s="34" t="s">
        <v>146</v>
      </c>
    </row>
    <row r="7" spans="1:15" ht="12">
      <c r="A7" s="31">
        <v>38539</v>
      </c>
      <c r="B7" s="31">
        <v>38549</v>
      </c>
      <c r="C7" s="24" t="s">
        <v>323</v>
      </c>
      <c r="D7" s="24">
        <v>11</v>
      </c>
      <c r="E7" s="212" t="s">
        <v>399</v>
      </c>
      <c r="F7" s="24" t="s">
        <v>400</v>
      </c>
      <c r="G7" s="312"/>
      <c r="H7" s="179"/>
      <c r="I7" s="354">
        <v>20</v>
      </c>
      <c r="J7" s="354">
        <v>11</v>
      </c>
      <c r="K7" s="367">
        <f aca="true" t="shared" si="0" ref="K7:K38">SUM(I7*J7)</f>
        <v>220</v>
      </c>
      <c r="L7" s="311">
        <f aca="true" t="shared" si="1" ref="L7:L37">SUM(K7)*1.5</f>
        <v>330</v>
      </c>
      <c r="M7" s="375">
        <f aca="true" t="shared" si="2" ref="M7:M38">SUM(K7)*1.65</f>
        <v>363</v>
      </c>
      <c r="N7" s="362" t="s">
        <v>145</v>
      </c>
      <c r="O7" s="34" t="s">
        <v>146</v>
      </c>
    </row>
    <row r="8" spans="1:15" ht="12">
      <c r="A8" s="31">
        <v>38539</v>
      </c>
      <c r="B8" s="31">
        <v>38552</v>
      </c>
      <c r="C8" s="313" t="s">
        <v>259</v>
      </c>
      <c r="D8" s="24">
        <v>14</v>
      </c>
      <c r="E8" s="212" t="s">
        <v>768</v>
      </c>
      <c r="F8" s="187" t="s">
        <v>738</v>
      </c>
      <c r="G8" s="310">
        <v>254.8</v>
      </c>
      <c r="H8" s="187" t="s">
        <v>147</v>
      </c>
      <c r="I8" s="354">
        <v>50</v>
      </c>
      <c r="J8" s="354">
        <v>14</v>
      </c>
      <c r="K8" s="367">
        <f t="shared" si="0"/>
        <v>700</v>
      </c>
      <c r="L8" s="311">
        <f t="shared" si="1"/>
        <v>1050</v>
      </c>
      <c r="M8" s="375">
        <f t="shared" si="2"/>
        <v>1155</v>
      </c>
      <c r="N8" s="362" t="s">
        <v>145</v>
      </c>
      <c r="O8" s="34" t="s">
        <v>149</v>
      </c>
    </row>
    <row r="9" spans="1:16" ht="12">
      <c r="A9" s="31">
        <v>38540</v>
      </c>
      <c r="B9" s="31">
        <v>38553</v>
      </c>
      <c r="C9" s="24" t="s">
        <v>262</v>
      </c>
      <c r="D9" s="24">
        <v>14</v>
      </c>
      <c r="E9" s="212" t="s">
        <v>674</v>
      </c>
      <c r="F9" s="187" t="s">
        <v>752</v>
      </c>
      <c r="G9" s="310">
        <v>176.4</v>
      </c>
      <c r="H9" s="187" t="s">
        <v>150</v>
      </c>
      <c r="I9" s="354">
        <v>30</v>
      </c>
      <c r="J9" s="354">
        <v>14</v>
      </c>
      <c r="K9" s="367">
        <f t="shared" si="0"/>
        <v>420</v>
      </c>
      <c r="L9" s="311">
        <f t="shared" si="1"/>
        <v>630</v>
      </c>
      <c r="M9" s="375">
        <f t="shared" si="2"/>
        <v>693</v>
      </c>
      <c r="N9" s="362" t="s">
        <v>145</v>
      </c>
      <c r="O9" s="34" t="s">
        <v>151</v>
      </c>
      <c r="P9" s="24" t="s">
        <v>47</v>
      </c>
    </row>
    <row r="10" spans="1:15" ht="12">
      <c r="A10" s="31">
        <v>38540</v>
      </c>
      <c r="B10" s="31">
        <v>38554</v>
      </c>
      <c r="C10" s="313" t="s">
        <v>263</v>
      </c>
      <c r="D10" s="24">
        <v>15</v>
      </c>
      <c r="E10" s="24" t="s">
        <v>686</v>
      </c>
      <c r="F10" s="187" t="s">
        <v>264</v>
      </c>
      <c r="G10" s="310">
        <v>157.5</v>
      </c>
      <c r="H10" s="187" t="s">
        <v>152</v>
      </c>
      <c r="I10" s="357"/>
      <c r="J10" s="357"/>
      <c r="K10" s="371">
        <f t="shared" si="0"/>
        <v>0</v>
      </c>
      <c r="L10" s="361">
        <f t="shared" si="1"/>
        <v>0</v>
      </c>
      <c r="M10" s="361">
        <f t="shared" si="2"/>
        <v>0</v>
      </c>
      <c r="N10" s="363">
        <v>2.5</v>
      </c>
      <c r="O10" s="34"/>
    </row>
    <row r="11" spans="1:15" ht="12">
      <c r="A11" s="31">
        <v>38540</v>
      </c>
      <c r="B11" s="31">
        <v>38555</v>
      </c>
      <c r="C11" s="313" t="s">
        <v>265</v>
      </c>
      <c r="D11" s="24">
        <v>16</v>
      </c>
      <c r="E11" s="24" t="s">
        <v>686</v>
      </c>
      <c r="F11" s="187" t="s">
        <v>754</v>
      </c>
      <c r="G11" s="310">
        <v>246.4</v>
      </c>
      <c r="H11" s="187" t="s">
        <v>153</v>
      </c>
      <c r="I11" s="357"/>
      <c r="J11" s="357"/>
      <c r="K11" s="371">
        <f t="shared" si="0"/>
        <v>0</v>
      </c>
      <c r="L11" s="361">
        <f t="shared" si="1"/>
        <v>0</v>
      </c>
      <c r="M11" s="361">
        <f t="shared" si="2"/>
        <v>0</v>
      </c>
      <c r="N11" s="363">
        <v>2.5</v>
      </c>
      <c r="O11" s="34"/>
    </row>
    <row r="12" spans="1:15" ht="12">
      <c r="A12" s="31">
        <v>38541</v>
      </c>
      <c r="B12" s="31">
        <v>38554</v>
      </c>
      <c r="C12" s="313" t="s">
        <v>324</v>
      </c>
      <c r="D12" s="24">
        <v>14</v>
      </c>
      <c r="E12" s="24" t="s">
        <v>550</v>
      </c>
      <c r="F12" s="24" t="s">
        <v>402</v>
      </c>
      <c r="G12" s="312"/>
      <c r="H12" s="179"/>
      <c r="I12" s="357"/>
      <c r="J12" s="357"/>
      <c r="K12" s="371">
        <f t="shared" si="0"/>
        <v>0</v>
      </c>
      <c r="L12" s="361">
        <f t="shared" si="1"/>
        <v>0</v>
      </c>
      <c r="M12" s="361">
        <f t="shared" si="2"/>
        <v>0</v>
      </c>
      <c r="N12" s="364">
        <v>4.6</v>
      </c>
      <c r="O12" s="34"/>
    </row>
    <row r="13" spans="1:16" ht="12">
      <c r="A13" s="31">
        <v>38541</v>
      </c>
      <c r="B13" s="31">
        <v>38555</v>
      </c>
      <c r="C13" s="24" t="s">
        <v>266</v>
      </c>
      <c r="D13" s="24">
        <v>15</v>
      </c>
      <c r="E13" s="212" t="s">
        <v>662</v>
      </c>
      <c r="F13" s="187" t="s">
        <v>340</v>
      </c>
      <c r="G13" s="310">
        <v>386.4</v>
      </c>
      <c r="H13" s="187" t="s">
        <v>155</v>
      </c>
      <c r="I13" s="354">
        <v>64</v>
      </c>
      <c r="J13" s="354">
        <v>16</v>
      </c>
      <c r="K13" s="367">
        <f t="shared" si="0"/>
        <v>1024</v>
      </c>
      <c r="L13" s="311">
        <f t="shared" si="1"/>
        <v>1536</v>
      </c>
      <c r="M13" s="375">
        <f t="shared" si="2"/>
        <v>1689.6</v>
      </c>
      <c r="N13" s="362" t="s">
        <v>145</v>
      </c>
      <c r="O13" s="34" t="s">
        <v>156</v>
      </c>
      <c r="P13" s="372" t="s">
        <v>43</v>
      </c>
    </row>
    <row r="14" spans="1:15" ht="12">
      <c r="A14" s="31">
        <v>38541</v>
      </c>
      <c r="B14" s="31">
        <v>38556</v>
      </c>
      <c r="C14" s="313" t="s">
        <v>267</v>
      </c>
      <c r="D14" s="24">
        <v>16</v>
      </c>
      <c r="E14" s="24" t="s">
        <v>268</v>
      </c>
      <c r="F14" s="187" t="s">
        <v>759</v>
      </c>
      <c r="G14" s="310">
        <v>166.6</v>
      </c>
      <c r="H14" s="187" t="s">
        <v>157</v>
      </c>
      <c r="I14" s="357"/>
      <c r="J14" s="357"/>
      <c r="K14" s="371">
        <f t="shared" si="0"/>
        <v>0</v>
      </c>
      <c r="L14" s="361">
        <f t="shared" si="1"/>
        <v>0</v>
      </c>
      <c r="M14" s="361">
        <f t="shared" si="2"/>
        <v>0</v>
      </c>
      <c r="N14" s="365" t="s">
        <v>158</v>
      </c>
      <c r="O14" s="34"/>
    </row>
    <row r="15" spans="1:15" ht="12">
      <c r="A15" s="31">
        <v>38541</v>
      </c>
      <c r="B15" s="31">
        <v>38557</v>
      </c>
      <c r="C15" s="313" t="s">
        <v>269</v>
      </c>
      <c r="D15" s="24">
        <v>17</v>
      </c>
      <c r="E15" s="24" t="s">
        <v>270</v>
      </c>
      <c r="F15" s="187" t="s">
        <v>681</v>
      </c>
      <c r="G15" s="310" t="s">
        <v>159</v>
      </c>
      <c r="H15" s="187"/>
      <c r="I15" s="357"/>
      <c r="J15" s="357"/>
      <c r="K15" s="371">
        <f t="shared" si="0"/>
        <v>0</v>
      </c>
      <c r="L15" s="361">
        <f t="shared" si="1"/>
        <v>0</v>
      </c>
      <c r="M15" s="361">
        <f t="shared" si="2"/>
        <v>0</v>
      </c>
      <c r="N15" s="364">
        <v>4.5</v>
      </c>
      <c r="O15" s="34"/>
    </row>
    <row r="16" spans="1:16" ht="12">
      <c r="A16" s="31">
        <v>38541</v>
      </c>
      <c r="B16" s="31">
        <v>38557</v>
      </c>
      <c r="C16" s="24" t="s">
        <v>271</v>
      </c>
      <c r="D16" s="24">
        <v>17</v>
      </c>
      <c r="E16" s="212" t="s">
        <v>662</v>
      </c>
      <c r="F16" s="187" t="s">
        <v>677</v>
      </c>
      <c r="G16" s="310">
        <v>279.65</v>
      </c>
      <c r="H16" s="187" t="s">
        <v>161</v>
      </c>
      <c r="I16" s="354">
        <v>43</v>
      </c>
      <c r="J16" s="354">
        <v>17</v>
      </c>
      <c r="K16" s="367">
        <f t="shared" si="0"/>
        <v>731</v>
      </c>
      <c r="L16" s="311">
        <f t="shared" si="1"/>
        <v>1096.5</v>
      </c>
      <c r="M16" s="375">
        <f t="shared" si="2"/>
        <v>1206.1499999999999</v>
      </c>
      <c r="N16" s="362" t="s">
        <v>145</v>
      </c>
      <c r="O16" s="34" t="s">
        <v>162</v>
      </c>
      <c r="P16" s="24" t="s">
        <v>44</v>
      </c>
    </row>
    <row r="17" spans="1:15" ht="12">
      <c r="A17" s="31">
        <v>38542</v>
      </c>
      <c r="B17" s="31">
        <v>38549</v>
      </c>
      <c r="C17" s="313" t="s">
        <v>272</v>
      </c>
      <c r="D17" s="24">
        <v>8</v>
      </c>
      <c r="E17" s="24" t="s">
        <v>273</v>
      </c>
      <c r="F17" s="187" t="s">
        <v>274</v>
      </c>
      <c r="G17" s="310">
        <v>78.4</v>
      </c>
      <c r="H17" s="187" t="s">
        <v>163</v>
      </c>
      <c r="I17" s="357"/>
      <c r="J17" s="357"/>
      <c r="K17" s="371">
        <f t="shared" si="0"/>
        <v>0</v>
      </c>
      <c r="L17" s="361">
        <f t="shared" si="1"/>
        <v>0</v>
      </c>
      <c r="M17" s="361">
        <f t="shared" si="2"/>
        <v>0</v>
      </c>
      <c r="N17" s="364">
        <v>4.6</v>
      </c>
      <c r="O17" s="34"/>
    </row>
    <row r="18" spans="1:16" ht="12">
      <c r="A18" s="31">
        <v>38542</v>
      </c>
      <c r="B18" s="31">
        <v>38551</v>
      </c>
      <c r="C18" s="313" t="s">
        <v>275</v>
      </c>
      <c r="D18" s="24">
        <v>10</v>
      </c>
      <c r="E18" s="212" t="s">
        <v>689</v>
      </c>
      <c r="F18" s="187" t="s">
        <v>690</v>
      </c>
      <c r="G18" s="310">
        <v>178.5</v>
      </c>
      <c r="H18" s="187" t="s">
        <v>164</v>
      </c>
      <c r="I18" s="354">
        <v>46</v>
      </c>
      <c r="J18" s="354">
        <v>10</v>
      </c>
      <c r="K18" s="367">
        <f t="shared" si="0"/>
        <v>460</v>
      </c>
      <c r="L18" s="311">
        <f t="shared" si="1"/>
        <v>690</v>
      </c>
      <c r="M18" s="375">
        <f t="shared" si="2"/>
        <v>759</v>
      </c>
      <c r="N18" s="363">
        <v>1.35</v>
      </c>
      <c r="O18" s="34" t="s">
        <v>165</v>
      </c>
      <c r="P18" s="372" t="s">
        <v>46</v>
      </c>
    </row>
    <row r="19" spans="1:16" ht="12">
      <c r="A19" s="31">
        <v>38542</v>
      </c>
      <c r="B19" s="31">
        <v>38557</v>
      </c>
      <c r="C19" s="313" t="s">
        <v>319</v>
      </c>
      <c r="D19" s="24">
        <v>16</v>
      </c>
      <c r="E19" s="212" t="s">
        <v>667</v>
      </c>
      <c r="F19" s="24" t="s">
        <v>541</v>
      </c>
      <c r="G19" s="312"/>
      <c r="H19" s="179"/>
      <c r="I19" s="354">
        <v>37</v>
      </c>
      <c r="J19" s="354">
        <v>16</v>
      </c>
      <c r="K19" s="367">
        <f t="shared" si="0"/>
        <v>592</v>
      </c>
      <c r="L19" s="311">
        <f t="shared" si="1"/>
        <v>888</v>
      </c>
      <c r="M19" s="375">
        <f t="shared" si="2"/>
        <v>976.8</v>
      </c>
      <c r="N19" s="363">
        <v>2.5</v>
      </c>
      <c r="O19" s="34" t="s">
        <v>166</v>
      </c>
      <c r="P19" s="372" t="s">
        <v>49</v>
      </c>
    </row>
    <row r="20" spans="1:15" ht="12">
      <c r="A20" s="31">
        <v>38544</v>
      </c>
      <c r="B20" s="31">
        <v>38558</v>
      </c>
      <c r="C20" s="313" t="s">
        <v>276</v>
      </c>
      <c r="D20" s="24">
        <v>15</v>
      </c>
      <c r="E20" s="24" t="s">
        <v>712</v>
      </c>
      <c r="F20" s="187" t="s">
        <v>726</v>
      </c>
      <c r="G20" s="310">
        <v>168</v>
      </c>
      <c r="H20" s="187" t="s">
        <v>167</v>
      </c>
      <c r="I20" s="357"/>
      <c r="J20" s="357"/>
      <c r="K20" s="371">
        <f t="shared" si="0"/>
        <v>0</v>
      </c>
      <c r="L20" s="361">
        <f t="shared" si="1"/>
        <v>0</v>
      </c>
      <c r="M20" s="361">
        <f t="shared" si="2"/>
        <v>0</v>
      </c>
      <c r="N20" s="365" t="s">
        <v>160</v>
      </c>
      <c r="O20" s="34"/>
    </row>
    <row r="21" spans="1:15" ht="12">
      <c r="A21" s="31">
        <v>38546</v>
      </c>
      <c r="B21" s="31">
        <v>38560</v>
      </c>
      <c r="C21" s="313" t="s">
        <v>277</v>
      </c>
      <c r="D21" s="24">
        <v>15</v>
      </c>
      <c r="E21" s="24" t="s">
        <v>278</v>
      </c>
      <c r="F21" s="187" t="s">
        <v>748</v>
      </c>
      <c r="G21" s="310">
        <v>199.5</v>
      </c>
      <c r="H21" s="187" t="s">
        <v>168</v>
      </c>
      <c r="I21" s="357"/>
      <c r="J21" s="357"/>
      <c r="K21" s="371">
        <f t="shared" si="0"/>
        <v>0</v>
      </c>
      <c r="L21" s="361">
        <f t="shared" si="1"/>
        <v>0</v>
      </c>
      <c r="M21" s="361">
        <f t="shared" si="2"/>
        <v>0</v>
      </c>
      <c r="N21" s="365" t="s">
        <v>160</v>
      </c>
      <c r="O21" s="34"/>
    </row>
    <row r="22" spans="1:16" ht="12">
      <c r="A22" s="31">
        <v>38550</v>
      </c>
      <c r="B22" s="31">
        <v>38563</v>
      </c>
      <c r="C22" s="24" t="s">
        <v>279</v>
      </c>
      <c r="D22" s="24">
        <v>14</v>
      </c>
      <c r="E22" s="212" t="s">
        <v>741</v>
      </c>
      <c r="F22" s="187" t="s">
        <v>280</v>
      </c>
      <c r="G22" s="310">
        <v>112.7</v>
      </c>
      <c r="H22" s="187" t="s">
        <v>169</v>
      </c>
      <c r="I22" s="354">
        <v>20</v>
      </c>
      <c r="J22" s="354">
        <v>14</v>
      </c>
      <c r="K22" s="367">
        <f t="shared" si="0"/>
        <v>280</v>
      </c>
      <c r="L22" s="311">
        <f t="shared" si="1"/>
        <v>420</v>
      </c>
      <c r="M22" s="375">
        <f t="shared" si="2"/>
        <v>462</v>
      </c>
      <c r="N22" s="362" t="s">
        <v>145</v>
      </c>
      <c r="O22" s="34" t="s">
        <v>170</v>
      </c>
      <c r="P22" s="24" t="s">
        <v>50</v>
      </c>
    </row>
    <row r="23" spans="1:16" ht="12">
      <c r="A23" s="31">
        <v>38553</v>
      </c>
      <c r="B23" s="31">
        <v>38562</v>
      </c>
      <c r="C23" s="24" t="s">
        <v>318</v>
      </c>
      <c r="D23" s="24">
        <v>10</v>
      </c>
      <c r="E23" s="212" t="s">
        <v>667</v>
      </c>
      <c r="F23" s="24" t="s">
        <v>239</v>
      </c>
      <c r="G23" s="312"/>
      <c r="H23" s="179"/>
      <c r="I23" s="354">
        <v>29</v>
      </c>
      <c r="J23" s="354">
        <v>10</v>
      </c>
      <c r="K23" s="367">
        <f t="shared" si="0"/>
        <v>290</v>
      </c>
      <c r="L23" s="311">
        <f t="shared" si="1"/>
        <v>435</v>
      </c>
      <c r="M23" s="375">
        <f t="shared" si="2"/>
        <v>478.5</v>
      </c>
      <c r="N23" s="363">
        <v>2.5</v>
      </c>
      <c r="O23" s="34" t="s">
        <v>170</v>
      </c>
      <c r="P23" s="24" t="s">
        <v>51</v>
      </c>
    </row>
    <row r="24" spans="1:15" ht="12">
      <c r="A24" s="31">
        <v>38553</v>
      </c>
      <c r="B24" s="31">
        <v>38568</v>
      </c>
      <c r="C24" s="24" t="s">
        <v>281</v>
      </c>
      <c r="D24" s="24">
        <v>16</v>
      </c>
      <c r="E24" s="212" t="s">
        <v>709</v>
      </c>
      <c r="F24" s="187" t="s">
        <v>283</v>
      </c>
      <c r="G24" s="310"/>
      <c r="H24" s="187"/>
      <c r="I24" s="354"/>
      <c r="J24" s="354"/>
      <c r="K24" s="371">
        <f t="shared" si="0"/>
        <v>0</v>
      </c>
      <c r="L24" s="361">
        <f t="shared" si="1"/>
        <v>0</v>
      </c>
      <c r="M24" s="361">
        <f t="shared" si="2"/>
        <v>0</v>
      </c>
      <c r="N24" s="362">
        <v>0</v>
      </c>
      <c r="O24" s="34"/>
    </row>
    <row r="25" spans="1:16" ht="12">
      <c r="A25" s="31">
        <v>38555</v>
      </c>
      <c r="B25" s="31">
        <v>38569</v>
      </c>
      <c r="C25" s="24" t="s">
        <v>284</v>
      </c>
      <c r="D25" s="24">
        <v>15</v>
      </c>
      <c r="E25" s="212" t="s">
        <v>366</v>
      </c>
      <c r="F25" s="187" t="s">
        <v>697</v>
      </c>
      <c r="G25" s="310">
        <v>215.25</v>
      </c>
      <c r="H25" s="187" t="s">
        <v>171</v>
      </c>
      <c r="I25" s="354">
        <v>38</v>
      </c>
      <c r="J25" s="354">
        <v>15</v>
      </c>
      <c r="K25" s="367">
        <f t="shared" si="0"/>
        <v>570</v>
      </c>
      <c r="L25" s="311">
        <f t="shared" si="1"/>
        <v>855</v>
      </c>
      <c r="M25" s="375">
        <f t="shared" si="2"/>
        <v>940.5</v>
      </c>
      <c r="N25" s="362" t="s">
        <v>145</v>
      </c>
      <c r="O25" s="34"/>
      <c r="P25" s="372" t="s">
        <v>52</v>
      </c>
    </row>
    <row r="26" spans="1:16" ht="12">
      <c r="A26" s="31">
        <v>38557</v>
      </c>
      <c r="B26" s="31">
        <v>38569</v>
      </c>
      <c r="C26" s="313" t="s">
        <v>285</v>
      </c>
      <c r="D26" s="24">
        <v>13</v>
      </c>
      <c r="E26" s="212" t="s">
        <v>286</v>
      </c>
      <c r="F26" s="187" t="s">
        <v>546</v>
      </c>
      <c r="G26" s="310">
        <v>104.65</v>
      </c>
      <c r="H26" s="187" t="s">
        <v>172</v>
      </c>
      <c r="I26" s="354">
        <v>41</v>
      </c>
      <c r="J26" s="354">
        <v>13</v>
      </c>
      <c r="K26" s="367">
        <f t="shared" si="0"/>
        <v>533</v>
      </c>
      <c r="L26" s="311">
        <f t="shared" si="1"/>
        <v>799.5</v>
      </c>
      <c r="M26" s="375">
        <f t="shared" si="2"/>
        <v>879.4499999999999</v>
      </c>
      <c r="N26" s="365" t="s">
        <v>160</v>
      </c>
      <c r="O26" s="34"/>
      <c r="P26" s="372" t="s">
        <v>54</v>
      </c>
    </row>
    <row r="27" spans="1:15" ht="12">
      <c r="A27" s="31">
        <v>38561</v>
      </c>
      <c r="B27" s="31">
        <v>38574</v>
      </c>
      <c r="C27" s="313" t="s">
        <v>289</v>
      </c>
      <c r="D27" s="24">
        <v>14</v>
      </c>
      <c r="E27" s="24" t="s">
        <v>286</v>
      </c>
      <c r="F27" s="187" t="s">
        <v>364</v>
      </c>
      <c r="G27" s="310">
        <v>240.1</v>
      </c>
      <c r="H27" s="187" t="s">
        <v>148</v>
      </c>
      <c r="I27" s="357"/>
      <c r="J27" s="357"/>
      <c r="K27" s="371">
        <f t="shared" si="0"/>
        <v>0</v>
      </c>
      <c r="L27" s="361">
        <f t="shared" si="1"/>
        <v>0</v>
      </c>
      <c r="M27" s="361">
        <f t="shared" si="2"/>
        <v>0</v>
      </c>
      <c r="N27" s="365" t="s">
        <v>160</v>
      </c>
      <c r="O27" s="34"/>
    </row>
    <row r="28" spans="1:15" ht="12">
      <c r="A28" s="31">
        <v>38562</v>
      </c>
      <c r="B28" s="31">
        <v>38571</v>
      </c>
      <c r="C28" s="24" t="s">
        <v>129</v>
      </c>
      <c r="D28" s="24">
        <v>10</v>
      </c>
      <c r="E28" s="212" t="s">
        <v>406</v>
      </c>
      <c r="F28" s="187" t="s">
        <v>407</v>
      </c>
      <c r="G28" s="310">
        <v>63</v>
      </c>
      <c r="H28" s="187" t="s">
        <v>173</v>
      </c>
      <c r="I28" s="354">
        <v>15</v>
      </c>
      <c r="J28" s="354">
        <v>10</v>
      </c>
      <c r="K28" s="367">
        <f t="shared" si="0"/>
        <v>150</v>
      </c>
      <c r="L28" s="311">
        <f t="shared" si="1"/>
        <v>225</v>
      </c>
      <c r="M28" s="375">
        <f t="shared" si="2"/>
        <v>247.5</v>
      </c>
      <c r="N28" s="363">
        <v>1.35</v>
      </c>
      <c r="O28" s="34" t="s">
        <v>174</v>
      </c>
    </row>
    <row r="29" spans="1:15" ht="12">
      <c r="A29" s="31">
        <v>38563</v>
      </c>
      <c r="B29" s="31">
        <v>38583</v>
      </c>
      <c r="C29" s="313" t="s">
        <v>320</v>
      </c>
      <c r="D29" s="24">
        <v>21</v>
      </c>
      <c r="E29" s="24" t="s">
        <v>712</v>
      </c>
      <c r="F29" s="24" t="s">
        <v>713</v>
      </c>
      <c r="G29" s="312"/>
      <c r="H29" s="179"/>
      <c r="I29" s="357"/>
      <c r="J29" s="357"/>
      <c r="K29" s="371">
        <f t="shared" si="0"/>
        <v>0</v>
      </c>
      <c r="L29" s="361">
        <f t="shared" si="1"/>
        <v>0</v>
      </c>
      <c r="M29" s="361">
        <f t="shared" si="2"/>
        <v>0</v>
      </c>
      <c r="N29" s="365" t="s">
        <v>160</v>
      </c>
      <c r="O29" s="34"/>
    </row>
    <row r="30" spans="1:16" ht="12">
      <c r="A30" s="31">
        <v>38564</v>
      </c>
      <c r="B30" s="31">
        <v>38577</v>
      </c>
      <c r="C30" s="313" t="s">
        <v>290</v>
      </c>
      <c r="D30" s="24">
        <v>14</v>
      </c>
      <c r="E30" s="212" t="s">
        <v>709</v>
      </c>
      <c r="F30" s="187" t="s">
        <v>291</v>
      </c>
      <c r="G30" s="310">
        <v>102.9</v>
      </c>
      <c r="H30" s="187" t="s">
        <v>175</v>
      </c>
      <c r="I30" s="354">
        <v>21</v>
      </c>
      <c r="J30" s="354">
        <v>14</v>
      </c>
      <c r="K30" s="367">
        <f t="shared" si="0"/>
        <v>294</v>
      </c>
      <c r="L30" s="311">
        <f t="shared" si="1"/>
        <v>441</v>
      </c>
      <c r="M30" s="375">
        <f t="shared" si="2"/>
        <v>485.09999999999997</v>
      </c>
      <c r="N30" s="34">
        <v>0</v>
      </c>
      <c r="O30" s="34" t="s">
        <v>176</v>
      </c>
      <c r="P30" s="24" t="s">
        <v>55</v>
      </c>
    </row>
    <row r="31" spans="1:15" ht="12">
      <c r="A31" s="31">
        <v>38565</v>
      </c>
      <c r="B31" s="31">
        <v>38571</v>
      </c>
      <c r="C31" s="24" t="s">
        <v>321</v>
      </c>
      <c r="D31" s="24">
        <v>7</v>
      </c>
      <c r="E31" s="212" t="s">
        <v>406</v>
      </c>
      <c r="F31" s="24" t="s">
        <v>325</v>
      </c>
      <c r="G31" s="312"/>
      <c r="H31" s="179"/>
      <c r="I31" s="357"/>
      <c r="J31" s="357"/>
      <c r="K31" s="371">
        <f t="shared" si="0"/>
        <v>0</v>
      </c>
      <c r="L31" s="361">
        <f t="shared" si="1"/>
        <v>0</v>
      </c>
      <c r="M31" s="361">
        <f t="shared" si="2"/>
        <v>0</v>
      </c>
      <c r="N31" s="363">
        <v>1.35</v>
      </c>
      <c r="O31" s="34" t="s">
        <v>177</v>
      </c>
    </row>
    <row r="32" spans="1:16" ht="12">
      <c r="A32" s="31">
        <v>38565</v>
      </c>
      <c r="B32" s="31">
        <v>38581</v>
      </c>
      <c r="C32" s="313" t="s">
        <v>547</v>
      </c>
      <c r="D32" s="24">
        <v>17</v>
      </c>
      <c r="E32" s="212" t="s">
        <v>720</v>
      </c>
      <c r="F32" s="187" t="s">
        <v>721</v>
      </c>
      <c r="G32" s="310">
        <v>154.7</v>
      </c>
      <c r="H32" s="187" t="s">
        <v>178</v>
      </c>
      <c r="I32" s="354">
        <v>25</v>
      </c>
      <c r="J32" s="354">
        <v>17</v>
      </c>
      <c r="K32" s="367">
        <f t="shared" si="0"/>
        <v>425</v>
      </c>
      <c r="L32" s="311">
        <f t="shared" si="1"/>
        <v>637.5</v>
      </c>
      <c r="M32" s="375">
        <f t="shared" si="2"/>
        <v>701.25</v>
      </c>
      <c r="N32" s="362" t="s">
        <v>145</v>
      </c>
      <c r="O32" s="34" t="s">
        <v>179</v>
      </c>
      <c r="P32" s="24" t="s">
        <v>55</v>
      </c>
    </row>
    <row r="33" spans="1:15" ht="12">
      <c r="A33" s="31">
        <v>38566</v>
      </c>
      <c r="B33" s="31">
        <v>38580</v>
      </c>
      <c r="C33" s="313" t="s">
        <v>292</v>
      </c>
      <c r="D33" s="24">
        <v>15</v>
      </c>
      <c r="E33" s="24" t="s">
        <v>550</v>
      </c>
      <c r="F33" s="187" t="s">
        <v>724</v>
      </c>
      <c r="G33" s="310">
        <v>351.75</v>
      </c>
      <c r="H33" s="187" t="s">
        <v>180</v>
      </c>
      <c r="I33" s="357"/>
      <c r="J33" s="357"/>
      <c r="K33" s="371">
        <f t="shared" si="0"/>
        <v>0</v>
      </c>
      <c r="L33" s="361">
        <f t="shared" si="1"/>
        <v>0</v>
      </c>
      <c r="M33" s="361">
        <f t="shared" si="2"/>
        <v>0</v>
      </c>
      <c r="N33" s="364">
        <v>4.6</v>
      </c>
      <c r="O33" s="34"/>
    </row>
    <row r="34" spans="1:15" ht="12">
      <c r="A34" s="31">
        <v>38572</v>
      </c>
      <c r="B34" s="31">
        <v>38581</v>
      </c>
      <c r="C34" s="313" t="s">
        <v>293</v>
      </c>
      <c r="D34" s="24">
        <v>10</v>
      </c>
      <c r="E34" s="24" t="s">
        <v>683</v>
      </c>
      <c r="F34" s="187" t="s">
        <v>684</v>
      </c>
      <c r="G34" s="310">
        <v>115.5</v>
      </c>
      <c r="H34" s="187" t="s">
        <v>181</v>
      </c>
      <c r="I34" s="357"/>
      <c r="J34" s="357"/>
      <c r="K34" s="371">
        <f t="shared" si="0"/>
        <v>0</v>
      </c>
      <c r="L34" s="361">
        <f t="shared" si="1"/>
        <v>0</v>
      </c>
      <c r="M34" s="361">
        <f t="shared" si="2"/>
        <v>0</v>
      </c>
      <c r="N34" s="364">
        <v>4.6</v>
      </c>
      <c r="O34" s="34"/>
    </row>
    <row r="35" spans="1:15" ht="12">
      <c r="A35" s="24" t="s">
        <v>327</v>
      </c>
      <c r="G35" s="312"/>
      <c r="H35" s="179"/>
      <c r="I35" s="357"/>
      <c r="J35" s="357"/>
      <c r="K35" s="371">
        <f t="shared" si="0"/>
        <v>0</v>
      </c>
      <c r="L35" s="361">
        <f t="shared" si="1"/>
        <v>0</v>
      </c>
      <c r="M35" s="361">
        <f t="shared" si="2"/>
        <v>0</v>
      </c>
      <c r="O35" s="34"/>
    </row>
    <row r="36" spans="1:16" ht="12">
      <c r="A36" s="31">
        <v>38626</v>
      </c>
      <c r="B36" s="31">
        <v>38633</v>
      </c>
      <c r="C36" s="24" t="s">
        <v>294</v>
      </c>
      <c r="D36" s="24">
        <v>8</v>
      </c>
      <c r="E36" s="212" t="s">
        <v>768</v>
      </c>
      <c r="F36" s="187" t="s">
        <v>518</v>
      </c>
      <c r="G36" s="310">
        <v>120.4</v>
      </c>
      <c r="H36" s="187" t="s">
        <v>189</v>
      </c>
      <c r="I36" s="354">
        <v>41</v>
      </c>
      <c r="J36" s="354">
        <v>8</v>
      </c>
      <c r="K36" s="367">
        <f t="shared" si="0"/>
        <v>328</v>
      </c>
      <c r="L36" s="311">
        <f t="shared" si="1"/>
        <v>492</v>
      </c>
      <c r="M36" s="375">
        <f t="shared" si="2"/>
        <v>541.1999999999999</v>
      </c>
      <c r="N36" s="34" t="s">
        <v>145</v>
      </c>
      <c r="O36" s="34" t="s">
        <v>182</v>
      </c>
      <c r="P36" s="372" t="s">
        <v>50</v>
      </c>
    </row>
    <row r="37" spans="1:15" ht="12">
      <c r="A37" s="31">
        <v>38626</v>
      </c>
      <c r="B37" s="31">
        <v>38633</v>
      </c>
      <c r="C37" s="313" t="s">
        <v>295</v>
      </c>
      <c r="D37" s="24">
        <v>8</v>
      </c>
      <c r="E37" s="24" t="s">
        <v>683</v>
      </c>
      <c r="F37" s="187" t="s">
        <v>684</v>
      </c>
      <c r="G37" s="310">
        <v>67.2</v>
      </c>
      <c r="H37" s="187" t="s">
        <v>188</v>
      </c>
      <c r="I37" s="357"/>
      <c r="J37" s="357"/>
      <c r="K37" s="371">
        <f t="shared" si="0"/>
        <v>0</v>
      </c>
      <c r="L37" s="361">
        <f t="shared" si="1"/>
        <v>0</v>
      </c>
      <c r="M37" s="361">
        <f>SUM(K37)*1.65</f>
        <v>0</v>
      </c>
      <c r="N37" s="365" t="s">
        <v>154</v>
      </c>
      <c r="O37" s="34"/>
    </row>
    <row r="38" spans="1:15" ht="12">
      <c r="A38" s="31">
        <v>38632</v>
      </c>
      <c r="B38" s="31">
        <v>38641</v>
      </c>
      <c r="C38" s="24" t="s">
        <v>326</v>
      </c>
      <c r="D38" s="24">
        <v>10</v>
      </c>
      <c r="E38" s="212" t="s">
        <v>399</v>
      </c>
      <c r="F38" s="24" t="s">
        <v>400</v>
      </c>
      <c r="G38" s="312"/>
      <c r="H38" s="179"/>
      <c r="I38" s="354">
        <v>17</v>
      </c>
      <c r="J38" s="354">
        <v>10</v>
      </c>
      <c r="K38" s="367">
        <f t="shared" si="0"/>
        <v>170</v>
      </c>
      <c r="L38" s="311">
        <v>270</v>
      </c>
      <c r="M38" s="375">
        <f t="shared" si="2"/>
        <v>280.5</v>
      </c>
      <c r="N38" s="34" t="s">
        <v>145</v>
      </c>
      <c r="O38" s="34" t="s">
        <v>183</v>
      </c>
    </row>
    <row r="39" spans="7:14" ht="12.75">
      <c r="G39" s="310">
        <f>SUM(G4:G38)</f>
        <v>4020.7999999999997</v>
      </c>
      <c r="H39" s="310"/>
      <c r="I39" s="352">
        <f>SUM(I6:I38)</f>
        <v>557</v>
      </c>
      <c r="J39" s="352">
        <f>SUM(J6:J38)</f>
        <v>219</v>
      </c>
      <c r="K39" s="352">
        <f>SUM(K6:K38)</f>
        <v>7387</v>
      </c>
      <c r="L39" s="318">
        <f>SUM(L3:L38)</f>
        <v>11097</v>
      </c>
      <c r="M39" s="318">
        <f>SUM(M3:M38)</f>
        <v>12190.200000000003</v>
      </c>
      <c r="N39" s="34" t="s">
        <v>184</v>
      </c>
    </row>
    <row r="40" spans="7:9" ht="12">
      <c r="G40" s="312"/>
      <c r="H40" s="179"/>
      <c r="I40" s="351"/>
    </row>
    <row r="41" spans="7:10" ht="12">
      <c r="G41" s="312"/>
      <c r="H41" s="358"/>
      <c r="I41" s="360"/>
      <c r="J41" s="359"/>
    </row>
    <row r="42" spans="7:10" ht="12">
      <c r="G42" s="312"/>
      <c r="H42" s="179"/>
      <c r="I42" s="339"/>
      <c r="J42" s="339"/>
    </row>
    <row r="43" spans="1:8" ht="12">
      <c r="A43" s="24" t="s">
        <v>56</v>
      </c>
      <c r="G43" s="312"/>
      <c r="H43" s="179"/>
    </row>
    <row r="44" spans="7:8" ht="12">
      <c r="G44" s="312"/>
      <c r="H44" s="179"/>
    </row>
    <row r="45" spans="1:8" ht="12">
      <c r="A45" s="24" t="s">
        <v>130</v>
      </c>
      <c r="B45" s="24" t="s">
        <v>143</v>
      </c>
      <c r="C45" s="24" t="s">
        <v>185</v>
      </c>
      <c r="G45" s="312"/>
      <c r="H45" s="179"/>
    </row>
    <row r="46" spans="1:13" ht="12">
      <c r="A46" s="24" t="s">
        <v>132</v>
      </c>
      <c r="C46" s="24" t="s">
        <v>186</v>
      </c>
      <c r="G46" s="312"/>
      <c r="H46" s="179"/>
      <c r="L46" s="154" t="s">
        <v>57</v>
      </c>
      <c r="M46" s="154">
        <v>4044</v>
      </c>
    </row>
    <row r="47" spans="1:14" ht="12.75">
      <c r="A47" s="24" t="s">
        <v>131</v>
      </c>
      <c r="C47" s="24" t="s">
        <v>187</v>
      </c>
      <c r="G47" s="312"/>
      <c r="H47" s="179"/>
      <c r="L47" s="154" t="s">
        <v>58</v>
      </c>
      <c r="M47" s="157">
        <f>SUM(M39:M46)</f>
        <v>16234.200000000003</v>
      </c>
      <c r="N47" s="34" t="s">
        <v>59</v>
      </c>
    </row>
    <row r="48" spans="7:8" ht="12">
      <c r="G48" s="312"/>
      <c r="H48" s="179"/>
    </row>
    <row r="49" spans="7:8" ht="12">
      <c r="G49" s="312"/>
      <c r="H49" s="179"/>
    </row>
    <row r="50" spans="7:8" ht="12">
      <c r="G50" s="312"/>
      <c r="H50" s="179"/>
    </row>
    <row r="51" spans="7:8" ht="12">
      <c r="G51" s="312"/>
      <c r="H51" s="179"/>
    </row>
    <row r="52" spans="7:8" ht="12">
      <c r="G52" s="312"/>
      <c r="H52" s="179"/>
    </row>
    <row r="53" spans="7:8" ht="12">
      <c r="G53" s="312"/>
      <c r="H53" s="179"/>
    </row>
    <row r="54" spans="7:8" ht="12">
      <c r="G54" s="312"/>
      <c r="H54" s="179"/>
    </row>
    <row r="55" spans="7:8" ht="12">
      <c r="G55" s="312"/>
      <c r="H55" s="179"/>
    </row>
    <row r="56" spans="7:8" ht="12">
      <c r="G56" s="312"/>
      <c r="H56" s="179"/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H1">
      <selection activeCell="O3" sqref="O3"/>
    </sheetView>
  </sheetViews>
  <sheetFormatPr defaultColWidth="11.421875" defaultRowHeight="12.75"/>
  <cols>
    <col min="1" max="1" width="4.421875" style="0" customWidth="1"/>
    <col min="4" max="4" width="18.421875" style="0" customWidth="1"/>
    <col min="5" max="5" width="5.8515625" style="243" customWidth="1"/>
    <col min="6" max="6" width="7.28125" style="242" customWidth="1"/>
    <col min="7" max="7" width="6.421875" style="242" customWidth="1"/>
    <col min="8" max="8" width="8.7109375" style="155" customWidth="1"/>
    <col min="9" max="9" width="5.421875" style="55" customWidth="1"/>
    <col min="10" max="10" width="17.00390625" style="0" customWidth="1"/>
    <col min="11" max="11" width="11.8515625" style="0" customWidth="1"/>
    <col min="13" max="13" width="10.8515625" style="155" customWidth="1"/>
    <col min="14" max="14" width="10.8515625" style="242" customWidth="1"/>
    <col min="15" max="15" width="11.8515625" style="252" bestFit="1" customWidth="1"/>
    <col min="16" max="16" width="10.8515625" style="242" customWidth="1"/>
    <col min="17" max="17" width="10.140625" style="242" customWidth="1"/>
    <col min="18" max="18" width="22.00390625" style="242" bestFit="1" customWidth="1"/>
  </cols>
  <sheetData>
    <row r="1" spans="1:18" s="169" customFormat="1" ht="12.75">
      <c r="A1" s="169" t="s">
        <v>654</v>
      </c>
      <c r="B1" s="169" t="s">
        <v>782</v>
      </c>
      <c r="C1" s="169" t="s">
        <v>783</v>
      </c>
      <c r="D1" s="169" t="s">
        <v>773</v>
      </c>
      <c r="E1" s="244" t="s">
        <v>774</v>
      </c>
      <c r="F1" s="245" t="s">
        <v>774</v>
      </c>
      <c r="G1" s="245" t="s">
        <v>774</v>
      </c>
      <c r="H1" s="166" t="s">
        <v>775</v>
      </c>
      <c r="I1" s="246" t="s">
        <v>776</v>
      </c>
      <c r="J1" s="169" t="s">
        <v>500</v>
      </c>
      <c r="K1" s="169" t="s">
        <v>655</v>
      </c>
      <c r="L1" s="169" t="s">
        <v>296</v>
      </c>
      <c r="M1" s="167" t="s">
        <v>244</v>
      </c>
      <c r="N1" s="245" t="s">
        <v>780</v>
      </c>
      <c r="O1" s="251" t="s">
        <v>414</v>
      </c>
      <c r="P1" s="245" t="s">
        <v>416</v>
      </c>
      <c r="Q1" s="262" t="s">
        <v>316</v>
      </c>
      <c r="R1" s="245" t="s">
        <v>385</v>
      </c>
    </row>
    <row r="2" spans="5:18" s="169" customFormat="1" ht="12.75">
      <c r="E2" s="244"/>
      <c r="F2" s="245"/>
      <c r="G2" s="245"/>
      <c r="H2" s="166"/>
      <c r="I2" s="246"/>
      <c r="M2" s="167"/>
      <c r="N2" s="245"/>
      <c r="O2" s="251">
        <v>1.5</v>
      </c>
      <c r="P2" s="245" t="s">
        <v>417</v>
      </c>
      <c r="Q2" s="262" t="s">
        <v>317</v>
      </c>
      <c r="R2" s="245">
        <v>2005</v>
      </c>
    </row>
    <row r="3" spans="1:18" ht="12.75">
      <c r="A3">
        <v>2</v>
      </c>
      <c r="B3" s="241">
        <v>38539</v>
      </c>
      <c r="C3" s="241">
        <v>38548</v>
      </c>
      <c r="D3" t="s">
        <v>260</v>
      </c>
      <c r="F3" s="242" t="s">
        <v>736</v>
      </c>
      <c r="H3" s="155">
        <v>350</v>
      </c>
      <c r="I3" s="55">
        <f>(C3-B3)+1</f>
        <v>10</v>
      </c>
      <c r="J3" t="s">
        <v>366</v>
      </c>
      <c r="K3" t="s">
        <v>261</v>
      </c>
      <c r="L3">
        <v>22</v>
      </c>
      <c r="M3" s="155">
        <f>SUM(I3*L3)*0.35</f>
        <v>77</v>
      </c>
      <c r="N3" s="242">
        <v>220</v>
      </c>
      <c r="O3" s="252">
        <f>N3*1.5</f>
        <v>330</v>
      </c>
      <c r="P3" s="254">
        <v>2.3</v>
      </c>
      <c r="Q3" s="263">
        <f>SUM(N3*1.5)</f>
        <v>330</v>
      </c>
      <c r="R3" s="242" t="s">
        <v>300</v>
      </c>
    </row>
    <row r="4" spans="1:18" ht="12.75">
      <c r="A4">
        <v>1</v>
      </c>
      <c r="B4" s="241">
        <v>38539</v>
      </c>
      <c r="C4" s="241">
        <v>38552</v>
      </c>
      <c r="D4" t="s">
        <v>259</v>
      </c>
      <c r="F4" s="242" t="s">
        <v>736</v>
      </c>
      <c r="H4" s="155">
        <v>495</v>
      </c>
      <c r="I4" s="55">
        <f>(C4-B4)+1</f>
        <v>14</v>
      </c>
      <c r="J4" t="s">
        <v>768</v>
      </c>
      <c r="K4" t="s">
        <v>738</v>
      </c>
      <c r="L4">
        <v>44</v>
      </c>
      <c r="M4" s="155">
        <f>SUM(I4*L4)*0.35</f>
        <v>215.6</v>
      </c>
      <c r="N4" s="242">
        <f aca="true" t="shared" si="0" ref="N4:N28">I4*L4</f>
        <v>616</v>
      </c>
      <c r="O4" s="252">
        <f aca="true" t="shared" si="1" ref="O4:O28">N4*1.5</f>
        <v>924</v>
      </c>
      <c r="P4" s="254">
        <v>2.3</v>
      </c>
      <c r="Q4" s="263">
        <f>SUM(N4*1.5)</f>
        <v>924</v>
      </c>
      <c r="R4" s="242" t="s">
        <v>301</v>
      </c>
    </row>
    <row r="5" spans="1:18" ht="12.75">
      <c r="A5">
        <v>3</v>
      </c>
      <c r="B5" s="241">
        <v>38540</v>
      </c>
      <c r="C5" s="241">
        <v>38553</v>
      </c>
      <c r="D5" t="s">
        <v>262</v>
      </c>
      <c r="E5" s="243" t="s">
        <v>801</v>
      </c>
      <c r="H5" s="155">
        <v>160</v>
      </c>
      <c r="I5" s="55">
        <f aca="true" t="shared" si="2" ref="I5:I28">(C5-B5)+1</f>
        <v>14</v>
      </c>
      <c r="J5" t="s">
        <v>674</v>
      </c>
      <c r="K5" t="s">
        <v>752</v>
      </c>
      <c r="L5">
        <v>28</v>
      </c>
      <c r="M5" s="155">
        <f aca="true" t="shared" si="3" ref="M5:M28">SUM(I5*L5)*0.35</f>
        <v>137.2</v>
      </c>
      <c r="N5" s="242">
        <f t="shared" si="0"/>
        <v>392</v>
      </c>
      <c r="O5" s="252">
        <f t="shared" si="1"/>
        <v>588</v>
      </c>
      <c r="P5" s="254">
        <v>2.3</v>
      </c>
      <c r="Q5" s="263">
        <f>SUM(N5*1.5)</f>
        <v>588</v>
      </c>
      <c r="R5" s="242" t="s">
        <v>302</v>
      </c>
    </row>
    <row r="6" spans="1:18" ht="12.75">
      <c r="A6">
        <v>4</v>
      </c>
      <c r="B6" s="241">
        <v>38540</v>
      </c>
      <c r="C6" s="241">
        <v>38554</v>
      </c>
      <c r="D6" t="s">
        <v>263</v>
      </c>
      <c r="E6" s="243" t="s">
        <v>801</v>
      </c>
      <c r="H6" s="155">
        <v>330</v>
      </c>
      <c r="I6" s="55">
        <f t="shared" si="2"/>
        <v>15</v>
      </c>
      <c r="J6" t="s">
        <v>686</v>
      </c>
      <c r="K6" t="s">
        <v>264</v>
      </c>
      <c r="L6">
        <v>23</v>
      </c>
      <c r="M6" s="155">
        <f t="shared" si="3"/>
        <v>120.74999999999999</v>
      </c>
      <c r="N6" s="242">
        <f t="shared" si="0"/>
        <v>345</v>
      </c>
      <c r="O6" s="252">
        <f t="shared" si="1"/>
        <v>517.5</v>
      </c>
      <c r="P6" s="250">
        <v>4.6</v>
      </c>
      <c r="Q6" s="263"/>
      <c r="R6" s="242" t="s">
        <v>303</v>
      </c>
    </row>
    <row r="7" spans="1:18" ht="12.75">
      <c r="A7">
        <v>5</v>
      </c>
      <c r="B7" s="241">
        <v>38540</v>
      </c>
      <c r="C7" s="241">
        <v>38555</v>
      </c>
      <c r="D7" t="s">
        <v>265</v>
      </c>
      <c r="F7" s="242" t="s">
        <v>821</v>
      </c>
      <c r="H7" s="155">
        <v>410</v>
      </c>
      <c r="I7" s="55">
        <f t="shared" si="2"/>
        <v>16</v>
      </c>
      <c r="J7" t="s">
        <v>686</v>
      </c>
      <c r="K7" t="s">
        <v>754</v>
      </c>
      <c r="L7">
        <v>34</v>
      </c>
      <c r="M7" s="155">
        <f t="shared" si="3"/>
        <v>190.39999999999998</v>
      </c>
      <c r="N7" s="242">
        <f t="shared" si="0"/>
        <v>544</v>
      </c>
      <c r="O7" s="252">
        <f t="shared" si="1"/>
        <v>816</v>
      </c>
      <c r="P7" s="250">
        <v>4.6</v>
      </c>
      <c r="Q7" s="263"/>
      <c r="R7" s="242" t="s">
        <v>304</v>
      </c>
    </row>
    <row r="8" spans="1:18" ht="12.75">
      <c r="A8">
        <v>6</v>
      </c>
      <c r="B8" s="241">
        <v>38541</v>
      </c>
      <c r="C8" s="241">
        <v>38555</v>
      </c>
      <c r="D8" t="s">
        <v>266</v>
      </c>
      <c r="F8" s="242" t="s">
        <v>805</v>
      </c>
      <c r="H8" s="155">
        <v>460</v>
      </c>
      <c r="I8" s="55">
        <f t="shared" si="2"/>
        <v>15</v>
      </c>
      <c r="J8" t="s">
        <v>662</v>
      </c>
      <c r="K8" t="s">
        <v>340</v>
      </c>
      <c r="L8">
        <v>45</v>
      </c>
      <c r="M8" s="155">
        <f t="shared" si="3"/>
        <v>236.24999999999997</v>
      </c>
      <c r="N8" s="242">
        <f t="shared" si="0"/>
        <v>675</v>
      </c>
      <c r="O8" s="252">
        <f t="shared" si="1"/>
        <v>1012.5</v>
      </c>
      <c r="P8" s="255">
        <v>2.3</v>
      </c>
      <c r="Q8" s="263">
        <f>SUM(N8*1.5)</f>
        <v>1012.5</v>
      </c>
      <c r="R8" s="242" t="s">
        <v>305</v>
      </c>
    </row>
    <row r="9" spans="1:18" ht="12.75">
      <c r="A9">
        <v>7</v>
      </c>
      <c r="B9" s="241">
        <v>38541</v>
      </c>
      <c r="C9" s="241">
        <v>38556</v>
      </c>
      <c r="D9" t="s">
        <v>267</v>
      </c>
      <c r="F9" s="242" t="s">
        <v>805</v>
      </c>
      <c r="H9" s="155">
        <v>175</v>
      </c>
      <c r="I9" s="55">
        <f t="shared" si="2"/>
        <v>16</v>
      </c>
      <c r="J9" t="s">
        <v>268</v>
      </c>
      <c r="K9" t="s">
        <v>759</v>
      </c>
      <c r="L9">
        <v>15</v>
      </c>
      <c r="M9" s="155">
        <f t="shared" si="3"/>
        <v>84</v>
      </c>
      <c r="N9" s="242">
        <f t="shared" si="0"/>
        <v>240</v>
      </c>
      <c r="O9" s="252">
        <f t="shared" si="1"/>
        <v>360</v>
      </c>
      <c r="P9" s="250" t="s">
        <v>299</v>
      </c>
      <c r="Q9" s="263"/>
      <c r="R9" s="242" t="s">
        <v>306</v>
      </c>
    </row>
    <row r="10" spans="1:18" ht="12.75">
      <c r="A10">
        <v>8</v>
      </c>
      <c r="B10" s="241">
        <v>38541</v>
      </c>
      <c r="C10" s="241">
        <v>38557</v>
      </c>
      <c r="D10" t="s">
        <v>269</v>
      </c>
      <c r="F10" s="242" t="s">
        <v>808</v>
      </c>
      <c r="H10" s="155">
        <v>495</v>
      </c>
      <c r="I10" s="55">
        <f t="shared" si="2"/>
        <v>17</v>
      </c>
      <c r="J10" t="s">
        <v>270</v>
      </c>
      <c r="K10" t="s">
        <v>681</v>
      </c>
      <c r="L10">
        <v>38</v>
      </c>
      <c r="M10" s="155">
        <f t="shared" si="3"/>
        <v>226.1</v>
      </c>
      <c r="N10" s="242">
        <f t="shared" si="0"/>
        <v>646</v>
      </c>
      <c r="O10" s="252">
        <f t="shared" si="1"/>
        <v>969</v>
      </c>
      <c r="P10" s="250">
        <v>4.5</v>
      </c>
      <c r="Q10" s="263"/>
      <c r="R10" s="242" t="s">
        <v>307</v>
      </c>
    </row>
    <row r="11" spans="1:18" ht="12.75">
      <c r="A11">
        <v>9</v>
      </c>
      <c r="B11" s="241">
        <v>38541</v>
      </c>
      <c r="C11" s="241">
        <v>38557</v>
      </c>
      <c r="D11" t="s">
        <v>271</v>
      </c>
      <c r="F11" s="242" t="s">
        <v>736</v>
      </c>
      <c r="H11" s="155">
        <v>420</v>
      </c>
      <c r="I11" s="55">
        <f t="shared" si="2"/>
        <v>17</v>
      </c>
      <c r="J11" t="s">
        <v>662</v>
      </c>
      <c r="K11" t="s">
        <v>677</v>
      </c>
      <c r="L11">
        <v>36</v>
      </c>
      <c r="M11" s="155">
        <f t="shared" si="3"/>
        <v>214.2</v>
      </c>
      <c r="N11" s="242">
        <f t="shared" si="0"/>
        <v>612</v>
      </c>
      <c r="O11" s="252">
        <f t="shared" si="1"/>
        <v>918</v>
      </c>
      <c r="P11" s="255">
        <v>2.3</v>
      </c>
      <c r="Q11" s="263">
        <f>SUM(N11*1.5)</f>
        <v>918</v>
      </c>
      <c r="R11" s="242" t="s">
        <v>308</v>
      </c>
    </row>
    <row r="12" spans="1:18" ht="12.75">
      <c r="A12">
        <v>10</v>
      </c>
      <c r="B12" s="241">
        <v>38542</v>
      </c>
      <c r="C12" s="241">
        <v>38549</v>
      </c>
      <c r="D12" t="s">
        <v>272</v>
      </c>
      <c r="E12" s="243" t="s">
        <v>796</v>
      </c>
      <c r="H12" s="155">
        <v>225</v>
      </c>
      <c r="I12" s="55">
        <f t="shared" si="2"/>
        <v>8</v>
      </c>
      <c r="J12" t="s">
        <v>273</v>
      </c>
      <c r="K12" t="s">
        <v>274</v>
      </c>
      <c r="L12">
        <v>25</v>
      </c>
      <c r="M12" s="155">
        <f t="shared" si="3"/>
        <v>70</v>
      </c>
      <c r="N12" s="242">
        <f t="shared" si="0"/>
        <v>200</v>
      </c>
      <c r="O12" s="252">
        <f t="shared" si="1"/>
        <v>300</v>
      </c>
      <c r="Q12" s="263"/>
      <c r="R12" s="242" t="s">
        <v>313</v>
      </c>
    </row>
    <row r="13" spans="1:18" ht="12.75">
      <c r="A13">
        <v>11</v>
      </c>
      <c r="B13" s="241">
        <v>38542</v>
      </c>
      <c r="C13" s="241">
        <v>38551</v>
      </c>
      <c r="D13" t="s">
        <v>275</v>
      </c>
      <c r="E13" s="243" t="s">
        <v>801</v>
      </c>
      <c r="H13" s="155">
        <v>275</v>
      </c>
      <c r="I13" s="55">
        <f t="shared" si="2"/>
        <v>10</v>
      </c>
      <c r="J13" t="s">
        <v>689</v>
      </c>
      <c r="K13" t="s">
        <v>690</v>
      </c>
      <c r="L13">
        <v>40</v>
      </c>
      <c r="M13" s="155">
        <f t="shared" si="3"/>
        <v>140</v>
      </c>
      <c r="N13" s="242">
        <f t="shared" si="0"/>
        <v>400</v>
      </c>
      <c r="O13" s="252">
        <f t="shared" si="1"/>
        <v>600</v>
      </c>
      <c r="P13" s="256" t="s">
        <v>298</v>
      </c>
      <c r="Q13" s="263">
        <f>SUM(N13*1.5)</f>
        <v>600</v>
      </c>
      <c r="R13" s="242" t="s">
        <v>310</v>
      </c>
    </row>
    <row r="14" spans="1:18" ht="12.75">
      <c r="A14">
        <v>12</v>
      </c>
      <c r="B14" s="241">
        <v>38544</v>
      </c>
      <c r="C14" s="241">
        <v>38558</v>
      </c>
      <c r="D14" t="s">
        <v>276</v>
      </c>
      <c r="E14" s="243" t="s">
        <v>801</v>
      </c>
      <c r="H14" s="155">
        <v>280</v>
      </c>
      <c r="I14" s="55">
        <f t="shared" si="2"/>
        <v>15</v>
      </c>
      <c r="J14" t="s">
        <v>712</v>
      </c>
      <c r="K14" t="s">
        <v>726</v>
      </c>
      <c r="L14">
        <v>22</v>
      </c>
      <c r="M14" s="155">
        <f t="shared" si="3"/>
        <v>115.49999999999999</v>
      </c>
      <c r="N14" s="242">
        <f t="shared" si="0"/>
        <v>330</v>
      </c>
      <c r="O14" s="252">
        <f t="shared" si="1"/>
        <v>495</v>
      </c>
      <c r="P14" s="250">
        <v>4.5</v>
      </c>
      <c r="Q14" s="263"/>
      <c r="R14" s="242" t="s">
        <v>309</v>
      </c>
    </row>
    <row r="15" spans="1:18" ht="12.75">
      <c r="A15">
        <v>13</v>
      </c>
      <c r="B15" s="241">
        <v>38546</v>
      </c>
      <c r="C15" s="241">
        <v>38560</v>
      </c>
      <c r="D15" t="s">
        <v>277</v>
      </c>
      <c r="F15" s="242" t="s">
        <v>805</v>
      </c>
      <c r="H15" s="155">
        <v>420</v>
      </c>
      <c r="I15" s="55">
        <f t="shared" si="2"/>
        <v>15</v>
      </c>
      <c r="J15" t="s">
        <v>278</v>
      </c>
      <c r="K15" t="s">
        <v>748</v>
      </c>
      <c r="L15">
        <v>41</v>
      </c>
      <c r="M15" s="155">
        <f t="shared" si="3"/>
        <v>215.25</v>
      </c>
      <c r="N15" s="242">
        <f t="shared" si="0"/>
        <v>615</v>
      </c>
      <c r="O15" s="252">
        <f t="shared" si="1"/>
        <v>922.5</v>
      </c>
      <c r="P15" s="250">
        <v>4.5</v>
      </c>
      <c r="Q15" s="263"/>
      <c r="R15" s="242" t="s">
        <v>311</v>
      </c>
    </row>
    <row r="16" spans="1:18" ht="12.75">
      <c r="A16">
        <v>14</v>
      </c>
      <c r="B16" s="241">
        <v>38550</v>
      </c>
      <c r="C16" s="241">
        <v>38563</v>
      </c>
      <c r="D16" t="s">
        <v>279</v>
      </c>
      <c r="F16" s="242" t="s">
        <v>821</v>
      </c>
      <c r="H16" s="155">
        <v>480</v>
      </c>
      <c r="I16" s="55">
        <f t="shared" si="2"/>
        <v>14</v>
      </c>
      <c r="J16" t="s">
        <v>741</v>
      </c>
      <c r="K16" t="s">
        <v>280</v>
      </c>
      <c r="L16">
        <v>20</v>
      </c>
      <c r="M16" s="155">
        <f t="shared" si="3"/>
        <v>98</v>
      </c>
      <c r="N16" s="242">
        <f t="shared" si="0"/>
        <v>280</v>
      </c>
      <c r="O16" s="252">
        <f t="shared" si="1"/>
        <v>420</v>
      </c>
      <c r="P16" s="255">
        <v>2.3</v>
      </c>
      <c r="Q16" s="263">
        <f>SUM(N16*1.5)</f>
        <v>420</v>
      </c>
      <c r="R16" s="242" t="s">
        <v>312</v>
      </c>
    </row>
    <row r="17" spans="1:17" ht="12">
      <c r="A17">
        <v>15</v>
      </c>
      <c r="B17" s="241">
        <v>38553</v>
      </c>
      <c r="C17" s="241">
        <v>38568</v>
      </c>
      <c r="D17" t="s">
        <v>281</v>
      </c>
      <c r="F17" s="242" t="s">
        <v>282</v>
      </c>
      <c r="H17" s="155">
        <v>465</v>
      </c>
      <c r="I17" s="55">
        <f t="shared" si="2"/>
        <v>16</v>
      </c>
      <c r="J17" t="s">
        <v>709</v>
      </c>
      <c r="K17" t="s">
        <v>283</v>
      </c>
      <c r="L17">
        <v>16</v>
      </c>
      <c r="M17" s="155">
        <f t="shared" si="3"/>
        <v>89.6</v>
      </c>
      <c r="N17" s="242">
        <f t="shared" si="0"/>
        <v>256</v>
      </c>
      <c r="O17" s="252">
        <f t="shared" si="1"/>
        <v>384</v>
      </c>
      <c r="P17" s="250">
        <v>0</v>
      </c>
      <c r="Q17" s="263"/>
    </row>
    <row r="18" spans="1:17" ht="12">
      <c r="A18">
        <v>16</v>
      </c>
      <c r="B18" s="241">
        <v>38555</v>
      </c>
      <c r="C18" s="241">
        <v>38569</v>
      </c>
      <c r="D18" t="s">
        <v>284</v>
      </c>
      <c r="F18" s="242" t="s">
        <v>821</v>
      </c>
      <c r="H18" s="155">
        <v>340</v>
      </c>
      <c r="I18" s="55">
        <f t="shared" si="2"/>
        <v>15</v>
      </c>
      <c r="J18" t="s">
        <v>366</v>
      </c>
      <c r="K18" t="s">
        <v>697</v>
      </c>
      <c r="L18">
        <v>30</v>
      </c>
      <c r="M18" s="155">
        <f t="shared" si="3"/>
        <v>157.5</v>
      </c>
      <c r="N18" s="242">
        <f t="shared" si="0"/>
        <v>450</v>
      </c>
      <c r="O18" s="252">
        <f t="shared" si="1"/>
        <v>675</v>
      </c>
      <c r="P18" s="255">
        <v>2.3</v>
      </c>
      <c r="Q18" s="263">
        <f>SUM(N18*1.5)</f>
        <v>675</v>
      </c>
    </row>
    <row r="19" spans="1:17" ht="12">
      <c r="A19">
        <v>17</v>
      </c>
      <c r="B19" s="241">
        <v>38557</v>
      </c>
      <c r="C19" s="241">
        <v>38569</v>
      </c>
      <c r="D19" t="s">
        <v>285</v>
      </c>
      <c r="F19" s="242" t="s">
        <v>805</v>
      </c>
      <c r="H19" s="155">
        <v>435</v>
      </c>
      <c r="I19" s="55">
        <f t="shared" si="2"/>
        <v>13</v>
      </c>
      <c r="J19" t="s">
        <v>286</v>
      </c>
      <c r="K19" t="s">
        <v>546</v>
      </c>
      <c r="L19">
        <v>38</v>
      </c>
      <c r="M19" s="155">
        <f t="shared" si="3"/>
        <v>172.89999999999998</v>
      </c>
      <c r="N19" s="242">
        <f t="shared" si="0"/>
        <v>494</v>
      </c>
      <c r="O19" s="252">
        <f t="shared" si="1"/>
        <v>741</v>
      </c>
      <c r="P19" s="250">
        <v>4.5</v>
      </c>
      <c r="Q19" s="263"/>
    </row>
    <row r="20" spans="1:17" ht="12">
      <c r="A20">
        <v>18</v>
      </c>
      <c r="B20" s="241">
        <v>38561</v>
      </c>
      <c r="C20" s="241">
        <v>38571</v>
      </c>
      <c r="D20" t="s">
        <v>287</v>
      </c>
      <c r="G20" s="242" t="s">
        <v>288</v>
      </c>
      <c r="H20" s="155">
        <v>265</v>
      </c>
      <c r="I20" s="55">
        <f t="shared" si="2"/>
        <v>11</v>
      </c>
      <c r="J20" t="s">
        <v>406</v>
      </c>
      <c r="K20" t="s">
        <v>407</v>
      </c>
      <c r="L20">
        <v>22</v>
      </c>
      <c r="M20" s="155">
        <f t="shared" si="3"/>
        <v>84.69999999999999</v>
      </c>
      <c r="N20" s="242">
        <f t="shared" si="0"/>
        <v>242</v>
      </c>
      <c r="O20" s="252">
        <f t="shared" si="1"/>
        <v>363</v>
      </c>
      <c r="P20" s="250">
        <v>0</v>
      </c>
      <c r="Q20" s="263"/>
    </row>
    <row r="21" spans="1:17" ht="12">
      <c r="A21">
        <v>19</v>
      </c>
      <c r="B21" s="241">
        <v>38561</v>
      </c>
      <c r="C21" s="241">
        <v>38574</v>
      </c>
      <c r="D21" t="s">
        <v>289</v>
      </c>
      <c r="H21" s="155">
        <v>450</v>
      </c>
      <c r="I21" s="55">
        <f t="shared" si="2"/>
        <v>14</v>
      </c>
      <c r="J21" t="s">
        <v>286</v>
      </c>
      <c r="K21" t="s">
        <v>700</v>
      </c>
      <c r="L21">
        <v>35</v>
      </c>
      <c r="M21" s="155">
        <f t="shared" si="3"/>
        <v>171.5</v>
      </c>
      <c r="N21" s="242">
        <f t="shared" si="0"/>
        <v>490</v>
      </c>
      <c r="O21" s="252">
        <f t="shared" si="1"/>
        <v>735</v>
      </c>
      <c r="P21" s="250">
        <v>4.5</v>
      </c>
      <c r="Q21" s="263"/>
    </row>
    <row r="22" spans="1:17" ht="12">
      <c r="A22">
        <v>20</v>
      </c>
      <c r="B22" s="241">
        <v>38564</v>
      </c>
      <c r="C22" s="241">
        <v>38577</v>
      </c>
      <c r="D22" t="s">
        <v>290</v>
      </c>
      <c r="E22" s="243" t="s">
        <v>801</v>
      </c>
      <c r="H22" s="155">
        <v>315</v>
      </c>
      <c r="I22" s="55">
        <f t="shared" si="2"/>
        <v>14</v>
      </c>
      <c r="J22" t="s">
        <v>709</v>
      </c>
      <c r="K22" t="s">
        <v>291</v>
      </c>
      <c r="L22">
        <v>20</v>
      </c>
      <c r="M22" s="155">
        <f t="shared" si="3"/>
        <v>98</v>
      </c>
      <c r="N22" s="242">
        <f t="shared" si="0"/>
        <v>280</v>
      </c>
      <c r="O22" s="252">
        <f t="shared" si="1"/>
        <v>420</v>
      </c>
      <c r="P22" s="250">
        <v>0</v>
      </c>
      <c r="Q22" s="263"/>
    </row>
    <row r="23" spans="1:17" ht="12">
      <c r="A23">
        <v>21</v>
      </c>
      <c r="B23" s="241">
        <v>38565</v>
      </c>
      <c r="C23" s="241">
        <v>38581</v>
      </c>
      <c r="D23" t="s">
        <v>547</v>
      </c>
      <c r="E23" s="243" t="s">
        <v>801</v>
      </c>
      <c r="H23" s="155">
        <v>299</v>
      </c>
      <c r="I23" s="55">
        <f t="shared" si="2"/>
        <v>17</v>
      </c>
      <c r="J23" t="s">
        <v>720</v>
      </c>
      <c r="K23" t="s">
        <v>721</v>
      </c>
      <c r="L23">
        <v>22</v>
      </c>
      <c r="M23" s="155">
        <f t="shared" si="3"/>
        <v>130.9</v>
      </c>
      <c r="N23" s="242">
        <f t="shared" si="0"/>
        <v>374</v>
      </c>
      <c r="O23" s="252">
        <f t="shared" si="1"/>
        <v>561</v>
      </c>
      <c r="P23" s="255">
        <v>2.3</v>
      </c>
      <c r="Q23" s="263">
        <f>SUM(N23*1.5)</f>
        <v>561</v>
      </c>
    </row>
    <row r="24" spans="1:17" ht="12">
      <c r="A24">
        <v>22</v>
      </c>
      <c r="B24" s="241">
        <v>38566</v>
      </c>
      <c r="C24" s="241">
        <v>38580</v>
      </c>
      <c r="D24" t="s">
        <v>292</v>
      </c>
      <c r="F24" s="242">
        <v>14</v>
      </c>
      <c r="H24" s="155">
        <v>370</v>
      </c>
      <c r="I24" s="55">
        <f t="shared" si="2"/>
        <v>15</v>
      </c>
      <c r="J24" t="s">
        <v>550</v>
      </c>
      <c r="K24" t="s">
        <v>724</v>
      </c>
      <c r="L24">
        <v>40</v>
      </c>
      <c r="M24" s="155">
        <f t="shared" si="3"/>
        <v>210</v>
      </c>
      <c r="N24" s="242">
        <f t="shared" si="0"/>
        <v>600</v>
      </c>
      <c r="O24" s="252">
        <f t="shared" si="1"/>
        <v>900</v>
      </c>
      <c r="P24" s="250">
        <v>4.6</v>
      </c>
      <c r="Q24" s="263"/>
    </row>
    <row r="25" spans="1:17" ht="12">
      <c r="A25">
        <v>23</v>
      </c>
      <c r="B25" s="241">
        <v>38572</v>
      </c>
      <c r="C25" s="241">
        <v>38581</v>
      </c>
      <c r="D25" t="s">
        <v>293</v>
      </c>
      <c r="E25" s="243" t="s">
        <v>801</v>
      </c>
      <c r="H25" s="155">
        <v>175</v>
      </c>
      <c r="I25" s="55">
        <f t="shared" si="2"/>
        <v>10</v>
      </c>
      <c r="J25" t="s">
        <v>683</v>
      </c>
      <c r="K25" t="s">
        <v>684</v>
      </c>
      <c r="L25">
        <v>20</v>
      </c>
      <c r="M25" s="155">
        <f t="shared" si="3"/>
        <v>70</v>
      </c>
      <c r="N25" s="242">
        <f t="shared" si="0"/>
        <v>200</v>
      </c>
      <c r="O25" s="252">
        <f t="shared" si="1"/>
        <v>300</v>
      </c>
      <c r="P25" s="250">
        <v>4.6</v>
      </c>
      <c r="Q25" s="263"/>
    </row>
    <row r="26" spans="14:17" ht="12">
      <c r="N26" s="242">
        <f t="shared" si="0"/>
        <v>0</v>
      </c>
      <c r="O26" s="252">
        <f t="shared" si="1"/>
        <v>0</v>
      </c>
      <c r="Q26" s="263">
        <f>SUM(N26*1.5)</f>
        <v>0</v>
      </c>
    </row>
    <row r="27" spans="1:17" ht="12">
      <c r="A27">
        <v>24</v>
      </c>
      <c r="B27" s="241">
        <v>38626</v>
      </c>
      <c r="C27" s="241">
        <v>38633</v>
      </c>
      <c r="D27" t="s">
        <v>294</v>
      </c>
      <c r="E27" s="243" t="s">
        <v>362</v>
      </c>
      <c r="H27" s="155">
        <v>167</v>
      </c>
      <c r="I27" s="55">
        <f t="shared" si="2"/>
        <v>8</v>
      </c>
      <c r="J27" t="s">
        <v>768</v>
      </c>
      <c r="K27" t="s">
        <v>518</v>
      </c>
      <c r="L27">
        <v>36</v>
      </c>
      <c r="M27" s="155">
        <f t="shared" si="3"/>
        <v>100.8</v>
      </c>
      <c r="N27" s="242">
        <f t="shared" si="0"/>
        <v>288</v>
      </c>
      <c r="O27" s="252">
        <f t="shared" si="1"/>
        <v>432</v>
      </c>
      <c r="P27" s="255">
        <v>2.3</v>
      </c>
      <c r="Q27" s="263">
        <f>SUM(N27*1.5)</f>
        <v>432</v>
      </c>
    </row>
    <row r="28" spans="1:17" ht="12">
      <c r="A28">
        <v>25</v>
      </c>
      <c r="B28" s="241">
        <v>38626</v>
      </c>
      <c r="C28" s="241">
        <v>38633</v>
      </c>
      <c r="D28" t="s">
        <v>295</v>
      </c>
      <c r="F28" s="242" t="s">
        <v>866</v>
      </c>
      <c r="H28" s="155">
        <v>230</v>
      </c>
      <c r="I28" s="55">
        <f t="shared" si="2"/>
        <v>8</v>
      </c>
      <c r="J28" t="s">
        <v>683</v>
      </c>
      <c r="K28" t="s">
        <v>684</v>
      </c>
      <c r="L28">
        <v>15</v>
      </c>
      <c r="M28" s="155">
        <f t="shared" si="3"/>
        <v>42</v>
      </c>
      <c r="N28" s="242">
        <f t="shared" si="0"/>
        <v>120</v>
      </c>
      <c r="O28" s="252">
        <f t="shared" si="1"/>
        <v>180</v>
      </c>
      <c r="P28" s="250">
        <v>4.6</v>
      </c>
      <c r="Q28" s="263"/>
    </row>
    <row r="29" spans="13:17" ht="12.75">
      <c r="M29" s="167">
        <f>SUM(M4:M28)</f>
        <v>3391.15</v>
      </c>
      <c r="N29" s="242">
        <f>SUM(N3:N28)</f>
        <v>9909</v>
      </c>
      <c r="O29" s="252">
        <f>SUM(O3:O28)</f>
        <v>14863.5</v>
      </c>
      <c r="Q29" s="264">
        <f>SUM(Q3:Q28)</f>
        <v>6460.5</v>
      </c>
    </row>
    <row r="30" spans="12:17" ht="12">
      <c r="L30" s="242"/>
      <c r="O30" s="253"/>
      <c r="P30" s="250"/>
      <c r="Q30" s="261"/>
    </row>
    <row r="31" spans="10:15" ht="12.75">
      <c r="J31" s="459" t="s">
        <v>314</v>
      </c>
      <c r="K31" s="460"/>
      <c r="L31" s="257" t="s">
        <v>315</v>
      </c>
      <c r="M31" s="258"/>
      <c r="N31" s="259"/>
      <c r="O31" s="260">
        <v>16000</v>
      </c>
    </row>
  </sheetData>
  <sheetProtection/>
  <mergeCells count="1">
    <mergeCell ref="J31:K31"/>
  </mergeCells>
  <printOptions gridLines="1"/>
  <pageMargins left="0.787401575" right="0.787401575" top="0.984251969" bottom="0.984251969" header="0.4921259845" footer="0.4921259845"/>
  <pageSetup fitToHeight="1" fitToWidth="1" horizontalDpi="300" verticalDpi="300" orientation="landscape" paperSize="9" scale="66" r:id="rId1"/>
  <headerFooter alignWithMargins="0">
    <oddHeader>&amp;LStand &amp;D&amp;C&amp;F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B1">
      <selection activeCell="F1" sqref="A1:IV2"/>
    </sheetView>
  </sheetViews>
  <sheetFormatPr defaultColWidth="11.421875" defaultRowHeight="12.75"/>
  <cols>
    <col min="1" max="1" width="3.421875" style="0" bestFit="1" customWidth="1"/>
    <col min="2" max="2" width="10.421875" style="0" customWidth="1"/>
    <col min="3" max="3" width="10.140625" style="0" bestFit="1" customWidth="1"/>
    <col min="4" max="4" width="18.00390625" style="0" bestFit="1" customWidth="1"/>
    <col min="5" max="5" width="10.421875" style="110" bestFit="1" customWidth="1"/>
    <col min="6" max="6" width="5.421875" style="110" bestFit="1" customWidth="1"/>
    <col min="7" max="7" width="5.421875" style="55" bestFit="1" customWidth="1"/>
    <col min="8" max="8" width="11.00390625" style="105" customWidth="1"/>
    <col min="9" max="9" width="5.421875" style="138" bestFit="1" customWidth="1"/>
    <col min="10" max="10" width="13.00390625" style="0" bestFit="1" customWidth="1"/>
    <col min="11" max="11" width="11.7109375" style="0" bestFit="1" customWidth="1"/>
    <col min="12" max="12" width="6.421875" style="0" customWidth="1"/>
    <col min="13" max="13" width="11.421875" style="0" customWidth="1"/>
    <col min="14" max="14" width="9.7109375" style="0" bestFit="1" customWidth="1"/>
    <col min="15" max="15" width="10.8515625" style="155" customWidth="1"/>
  </cols>
  <sheetData>
    <row r="1" spans="1:15" s="149" customFormat="1" ht="15">
      <c r="A1" s="143" t="s">
        <v>654</v>
      </c>
      <c r="B1" s="143" t="s">
        <v>782</v>
      </c>
      <c r="C1" s="143" t="s">
        <v>783</v>
      </c>
      <c r="D1" s="144" t="s">
        <v>773</v>
      </c>
      <c r="E1" s="145" t="s">
        <v>774</v>
      </c>
      <c r="F1" s="145" t="s">
        <v>774</v>
      </c>
      <c r="G1" s="145" t="s">
        <v>774</v>
      </c>
      <c r="H1" s="146" t="s">
        <v>775</v>
      </c>
      <c r="I1" s="147" t="s">
        <v>776</v>
      </c>
      <c r="J1" s="144" t="s">
        <v>500</v>
      </c>
      <c r="K1" s="144" t="s">
        <v>655</v>
      </c>
      <c r="L1" s="144" t="s">
        <v>412</v>
      </c>
      <c r="M1" s="143" t="s">
        <v>780</v>
      </c>
      <c r="N1" s="148" t="s">
        <v>247</v>
      </c>
      <c r="O1" s="151" t="s">
        <v>414</v>
      </c>
    </row>
    <row r="2" spans="1:19" s="149" customFormat="1" ht="73.5">
      <c r="A2" s="143"/>
      <c r="B2" s="143"/>
      <c r="C2" s="143"/>
      <c r="D2" s="144"/>
      <c r="E2" s="145"/>
      <c r="F2" s="145"/>
      <c r="G2" s="145"/>
      <c r="H2" s="146"/>
      <c r="I2" s="147"/>
      <c r="J2" s="144"/>
      <c r="K2" s="144"/>
      <c r="L2" s="144"/>
      <c r="M2" s="143"/>
      <c r="N2" s="150">
        <v>0.35</v>
      </c>
      <c r="O2" s="152">
        <v>1.5</v>
      </c>
      <c r="P2" s="79" t="s">
        <v>656</v>
      </c>
      <c r="Q2" s="79" t="s">
        <v>780</v>
      </c>
      <c r="R2" s="84" t="s">
        <v>248</v>
      </c>
      <c r="S2" s="85" t="s">
        <v>249</v>
      </c>
    </row>
    <row r="3" spans="1:15" s="127" customFormat="1" ht="12">
      <c r="A3" s="121">
        <v>1</v>
      </c>
      <c r="B3" s="215">
        <v>38080</v>
      </c>
      <c r="C3" s="215">
        <v>38087</v>
      </c>
      <c r="D3" s="123" t="s">
        <v>395</v>
      </c>
      <c r="E3" s="124"/>
      <c r="F3" s="124"/>
      <c r="G3" s="124"/>
      <c r="H3" s="125">
        <v>195</v>
      </c>
      <c r="I3" s="135">
        <v>8</v>
      </c>
      <c r="J3" s="123" t="s">
        <v>396</v>
      </c>
      <c r="K3" s="123" t="s">
        <v>397</v>
      </c>
      <c r="L3" s="121">
        <v>51</v>
      </c>
      <c r="M3" s="121">
        <f>SUM(I3*L3)</f>
        <v>408</v>
      </c>
      <c r="N3" s="126">
        <f>SUM(M3*0.35)</f>
        <v>142.79999999999998</v>
      </c>
      <c r="O3" s="153">
        <f>SUM(M3*1.5)</f>
        <v>612</v>
      </c>
    </row>
    <row r="4" spans="1:15" s="24" customFormat="1" ht="12.75">
      <c r="A4" s="111">
        <v>2</v>
      </c>
      <c r="B4" s="216">
        <v>38089</v>
      </c>
      <c r="C4" s="216">
        <v>38095</v>
      </c>
      <c r="D4" s="116" t="s">
        <v>369</v>
      </c>
      <c r="E4" s="59"/>
      <c r="F4" s="113" t="s">
        <v>370</v>
      </c>
      <c r="G4" s="59"/>
      <c r="H4" s="114">
        <v>160</v>
      </c>
      <c r="I4" s="136">
        <v>7</v>
      </c>
      <c r="J4" s="116" t="s">
        <v>366</v>
      </c>
      <c r="K4" s="116" t="s">
        <v>697</v>
      </c>
      <c r="L4" s="111">
        <v>27</v>
      </c>
      <c r="M4" s="139">
        <f aca="true" t="shared" si="0" ref="M4:M34">SUM(I4*L4)</f>
        <v>189</v>
      </c>
      <c r="N4" s="142">
        <f aca="true" t="shared" si="1" ref="N4:N34">SUM(M4*0.35)</f>
        <v>66.14999999999999</v>
      </c>
      <c r="O4" s="156">
        <f aca="true" t="shared" si="2" ref="O4:O34">SUM(M4*1.5)</f>
        <v>283.5</v>
      </c>
    </row>
    <row r="5" spans="1:15" s="24" customFormat="1" ht="12.75">
      <c r="A5" s="57"/>
      <c r="B5" s="217"/>
      <c r="C5" s="217"/>
      <c r="D5" s="57"/>
      <c r="E5" s="59"/>
      <c r="F5" s="59"/>
      <c r="G5" s="59"/>
      <c r="H5" s="88"/>
      <c r="I5" s="106"/>
      <c r="J5" s="57"/>
      <c r="K5" s="57"/>
      <c r="L5" s="64"/>
      <c r="M5" s="139">
        <f t="shared" si="0"/>
        <v>0</v>
      </c>
      <c r="N5" s="142">
        <f t="shared" si="1"/>
        <v>0</v>
      </c>
      <c r="O5" s="156">
        <f t="shared" si="2"/>
        <v>0</v>
      </c>
    </row>
    <row r="6" spans="1:18" s="24" customFormat="1" ht="12">
      <c r="A6" s="24">
        <v>3</v>
      </c>
      <c r="B6" s="31">
        <v>38189</v>
      </c>
      <c r="C6" s="31">
        <v>38203</v>
      </c>
      <c r="D6" s="24" t="s">
        <v>472</v>
      </c>
      <c r="E6" s="63"/>
      <c r="F6" s="63" t="s">
        <v>805</v>
      </c>
      <c r="G6" s="53"/>
      <c r="H6" s="108">
        <v>485</v>
      </c>
      <c r="I6" s="65">
        <f>(C6-B6)+1</f>
        <v>15</v>
      </c>
      <c r="J6" s="24" t="s">
        <v>662</v>
      </c>
      <c r="K6" s="24" t="s">
        <v>340</v>
      </c>
      <c r="L6" s="24">
        <v>59</v>
      </c>
      <c r="M6" s="139">
        <f t="shared" si="0"/>
        <v>885</v>
      </c>
      <c r="N6" s="142">
        <f t="shared" si="1"/>
        <v>309.75</v>
      </c>
      <c r="O6" s="156">
        <f t="shared" si="2"/>
        <v>1327.5</v>
      </c>
      <c r="P6" s="24">
        <v>61</v>
      </c>
      <c r="Q6" s="24">
        <v>15</v>
      </c>
      <c r="R6" s="219">
        <v>320.25</v>
      </c>
    </row>
    <row r="7" spans="1:15" s="128" customFormat="1" ht="12">
      <c r="A7" s="128">
        <v>4</v>
      </c>
      <c r="B7" s="129">
        <v>38190</v>
      </c>
      <c r="C7" s="129">
        <v>38198</v>
      </c>
      <c r="D7" s="128" t="s">
        <v>398</v>
      </c>
      <c r="E7" s="130"/>
      <c r="F7" s="130"/>
      <c r="G7" s="131"/>
      <c r="H7" s="132">
        <v>210</v>
      </c>
      <c r="I7" s="137">
        <v>9</v>
      </c>
      <c r="J7" s="128" t="s">
        <v>399</v>
      </c>
      <c r="K7" s="128" t="s">
        <v>400</v>
      </c>
      <c r="L7" s="128">
        <v>16</v>
      </c>
      <c r="M7" s="121">
        <f t="shared" si="0"/>
        <v>144</v>
      </c>
      <c r="N7" s="126">
        <f t="shared" si="1"/>
        <v>50.4</v>
      </c>
      <c r="O7" s="153">
        <f t="shared" si="2"/>
        <v>216</v>
      </c>
    </row>
    <row r="8" spans="1:18" s="24" customFormat="1" ht="12">
      <c r="A8" s="24">
        <v>5</v>
      </c>
      <c r="B8" s="109">
        <v>38190</v>
      </c>
      <c r="C8" s="31">
        <v>38203</v>
      </c>
      <c r="D8" s="24" t="s">
        <v>341</v>
      </c>
      <c r="E8" s="63" t="s">
        <v>801</v>
      </c>
      <c r="F8" s="63"/>
      <c r="G8" s="53"/>
      <c r="H8" s="108">
        <v>200</v>
      </c>
      <c r="I8" s="65">
        <f aca="true" t="shared" si="3" ref="I8:I34">(C8-B8)+1</f>
        <v>14</v>
      </c>
      <c r="J8" s="24" t="s">
        <v>674</v>
      </c>
      <c r="K8" s="24" t="s">
        <v>752</v>
      </c>
      <c r="L8" s="24">
        <v>30</v>
      </c>
      <c r="M8" s="139">
        <f t="shared" si="0"/>
        <v>420</v>
      </c>
      <c r="N8" s="142">
        <f t="shared" si="1"/>
        <v>147</v>
      </c>
      <c r="O8" s="156">
        <f t="shared" si="2"/>
        <v>630</v>
      </c>
      <c r="P8" s="24">
        <v>38</v>
      </c>
      <c r="Q8" s="24">
        <v>14</v>
      </c>
      <c r="R8" s="219">
        <v>186.2</v>
      </c>
    </row>
    <row r="9" spans="1:18" s="24" customFormat="1" ht="12">
      <c r="A9" s="24">
        <v>6</v>
      </c>
      <c r="B9" s="31">
        <v>38190</v>
      </c>
      <c r="C9" s="31">
        <v>38204</v>
      </c>
      <c r="D9" s="24" t="s">
        <v>342</v>
      </c>
      <c r="E9" s="63" t="s">
        <v>343</v>
      </c>
      <c r="F9" s="63"/>
      <c r="G9" s="53"/>
      <c r="H9" s="108">
        <v>420</v>
      </c>
      <c r="I9" s="65">
        <f>(C9-B9)+1</f>
        <v>15</v>
      </c>
      <c r="J9" s="24" t="s">
        <v>344</v>
      </c>
      <c r="K9" s="24" t="s">
        <v>748</v>
      </c>
      <c r="L9" s="24">
        <v>42</v>
      </c>
      <c r="M9" s="139">
        <f t="shared" si="0"/>
        <v>630</v>
      </c>
      <c r="N9" s="142">
        <f t="shared" si="1"/>
        <v>220.5</v>
      </c>
      <c r="O9" s="156">
        <f t="shared" si="2"/>
        <v>945</v>
      </c>
      <c r="R9" s="24" t="s">
        <v>245</v>
      </c>
    </row>
    <row r="10" spans="1:15" s="128" customFormat="1" ht="12">
      <c r="A10" s="128">
        <v>7</v>
      </c>
      <c r="B10" s="129">
        <v>38191</v>
      </c>
      <c r="C10" s="129">
        <v>38204</v>
      </c>
      <c r="D10" s="128" t="s">
        <v>401</v>
      </c>
      <c r="E10" s="130"/>
      <c r="F10" s="130"/>
      <c r="G10" s="131"/>
      <c r="H10" s="132">
        <v>200</v>
      </c>
      <c r="I10" s="137">
        <v>14</v>
      </c>
      <c r="J10" s="128" t="s">
        <v>550</v>
      </c>
      <c r="K10" s="128" t="s">
        <v>402</v>
      </c>
      <c r="L10" s="128">
        <v>40</v>
      </c>
      <c r="M10" s="121">
        <f t="shared" si="0"/>
        <v>560</v>
      </c>
      <c r="N10" s="126">
        <f t="shared" si="1"/>
        <v>196</v>
      </c>
      <c r="O10" s="153">
        <f t="shared" si="2"/>
        <v>840</v>
      </c>
    </row>
    <row r="11" spans="1:18" s="24" customFormat="1" ht="12">
      <c r="A11" s="24">
        <v>8</v>
      </c>
      <c r="B11" s="31">
        <v>38191</v>
      </c>
      <c r="C11" s="31">
        <v>38206</v>
      </c>
      <c r="D11" s="24" t="s">
        <v>345</v>
      </c>
      <c r="E11" s="63"/>
      <c r="F11" s="63" t="s">
        <v>808</v>
      </c>
      <c r="G11" s="53"/>
      <c r="H11" s="108">
        <v>450</v>
      </c>
      <c r="I11" s="65">
        <f t="shared" si="3"/>
        <v>16</v>
      </c>
      <c r="J11" s="24" t="s">
        <v>662</v>
      </c>
      <c r="K11" s="24" t="s">
        <v>677</v>
      </c>
      <c r="L11" s="24">
        <v>47</v>
      </c>
      <c r="M11" s="139">
        <f t="shared" si="0"/>
        <v>752</v>
      </c>
      <c r="N11" s="142">
        <f t="shared" si="1"/>
        <v>263.2</v>
      </c>
      <c r="O11" s="156">
        <f t="shared" si="2"/>
        <v>1128</v>
      </c>
      <c r="P11" s="24">
        <v>49</v>
      </c>
      <c r="Q11" s="24">
        <v>16</v>
      </c>
      <c r="R11" s="219">
        <v>274.4</v>
      </c>
    </row>
    <row r="12" spans="1:18" s="24" customFormat="1" ht="12">
      <c r="A12" s="24">
        <v>9</v>
      </c>
      <c r="B12" s="31">
        <v>38191</v>
      </c>
      <c r="C12" s="31">
        <v>38207</v>
      </c>
      <c r="D12" s="24" t="s">
        <v>346</v>
      </c>
      <c r="E12" s="63"/>
      <c r="F12" s="63" t="s">
        <v>805</v>
      </c>
      <c r="G12" s="53"/>
      <c r="H12" s="108">
        <v>495</v>
      </c>
      <c r="I12" s="65">
        <f t="shared" si="3"/>
        <v>17</v>
      </c>
      <c r="J12" s="24" t="s">
        <v>680</v>
      </c>
      <c r="K12" s="24" t="s">
        <v>681</v>
      </c>
      <c r="L12" s="24">
        <v>45</v>
      </c>
      <c r="M12" s="139">
        <f t="shared" si="0"/>
        <v>765</v>
      </c>
      <c r="N12" s="142">
        <f t="shared" si="1"/>
        <v>267.75</v>
      </c>
      <c r="O12" s="156">
        <f t="shared" si="2"/>
        <v>1147.5</v>
      </c>
      <c r="P12" s="24">
        <v>43</v>
      </c>
      <c r="Q12" s="24">
        <v>17</v>
      </c>
      <c r="R12" s="219">
        <v>255.85</v>
      </c>
    </row>
    <row r="13" spans="1:18" s="24" customFormat="1" ht="12">
      <c r="A13" s="24">
        <v>10</v>
      </c>
      <c r="B13" s="31">
        <v>38191</v>
      </c>
      <c r="C13" s="31">
        <v>38210</v>
      </c>
      <c r="D13" s="24" t="s">
        <v>347</v>
      </c>
      <c r="E13" s="63"/>
      <c r="F13" s="63"/>
      <c r="G13" s="53" t="s">
        <v>348</v>
      </c>
      <c r="H13" s="108">
        <v>495</v>
      </c>
      <c r="I13" s="65">
        <f t="shared" si="3"/>
        <v>20</v>
      </c>
      <c r="J13" s="24" t="s">
        <v>349</v>
      </c>
      <c r="K13" s="24" t="s">
        <v>759</v>
      </c>
      <c r="L13" s="24">
        <v>16</v>
      </c>
      <c r="M13" s="139">
        <f t="shared" si="0"/>
        <v>320</v>
      </c>
      <c r="N13" s="142">
        <f t="shared" si="1"/>
        <v>112</v>
      </c>
      <c r="O13" s="156">
        <f t="shared" si="2"/>
        <v>480</v>
      </c>
      <c r="P13" s="24">
        <v>23</v>
      </c>
      <c r="Q13" s="24">
        <v>20</v>
      </c>
      <c r="R13" s="219">
        <v>161</v>
      </c>
    </row>
    <row r="14" spans="1:18" s="24" customFormat="1" ht="12">
      <c r="A14" s="24">
        <v>11</v>
      </c>
      <c r="B14" s="31">
        <v>38192</v>
      </c>
      <c r="C14" s="31">
        <v>38201</v>
      </c>
      <c r="D14" s="24" t="s">
        <v>350</v>
      </c>
      <c r="E14" s="63" t="s">
        <v>801</v>
      </c>
      <c r="F14" s="63"/>
      <c r="G14" s="53"/>
      <c r="H14" s="108">
        <v>275</v>
      </c>
      <c r="I14" s="65">
        <f t="shared" si="3"/>
        <v>10</v>
      </c>
      <c r="J14" s="24" t="s">
        <v>689</v>
      </c>
      <c r="K14" s="24" t="s">
        <v>690</v>
      </c>
      <c r="L14" s="24">
        <v>48</v>
      </c>
      <c r="M14" s="139">
        <f t="shared" si="0"/>
        <v>480</v>
      </c>
      <c r="N14" s="142">
        <f t="shared" si="1"/>
        <v>168</v>
      </c>
      <c r="O14" s="156">
        <f t="shared" si="2"/>
        <v>720</v>
      </c>
      <c r="P14" s="24">
        <v>51</v>
      </c>
      <c r="Q14" s="24">
        <v>10</v>
      </c>
      <c r="R14" s="219">
        <v>178.1</v>
      </c>
    </row>
    <row r="15" spans="1:15" s="128" customFormat="1" ht="12">
      <c r="A15" s="128">
        <v>12</v>
      </c>
      <c r="B15" s="129">
        <v>38193</v>
      </c>
      <c r="C15" s="129">
        <v>38207</v>
      </c>
      <c r="D15" s="128" t="s">
        <v>403</v>
      </c>
      <c r="E15" s="130"/>
      <c r="F15" s="130"/>
      <c r="G15" s="131"/>
      <c r="H15" s="132">
        <v>450</v>
      </c>
      <c r="I15" s="137">
        <f t="shared" si="3"/>
        <v>15</v>
      </c>
      <c r="J15" s="128" t="s">
        <v>667</v>
      </c>
      <c r="K15" s="128" t="s">
        <v>541</v>
      </c>
      <c r="L15" s="128">
        <v>40</v>
      </c>
      <c r="M15" s="121">
        <f t="shared" si="0"/>
        <v>600</v>
      </c>
      <c r="N15" s="126">
        <f t="shared" si="1"/>
        <v>210</v>
      </c>
      <c r="O15" s="153">
        <f t="shared" si="2"/>
        <v>900</v>
      </c>
    </row>
    <row r="16" spans="1:15" s="128" customFormat="1" ht="12">
      <c r="A16" s="128">
        <v>13</v>
      </c>
      <c r="B16" s="129">
        <v>38194</v>
      </c>
      <c r="C16" s="129">
        <v>38214</v>
      </c>
      <c r="D16" s="128" t="s">
        <v>820</v>
      </c>
      <c r="E16" s="130"/>
      <c r="F16" s="130"/>
      <c r="G16" s="131"/>
      <c r="H16" s="132">
        <v>450</v>
      </c>
      <c r="I16" s="137">
        <f t="shared" si="3"/>
        <v>21</v>
      </c>
      <c r="J16" s="128" t="s">
        <v>712</v>
      </c>
      <c r="K16" s="128" t="s">
        <v>713</v>
      </c>
      <c r="L16" s="128">
        <v>34</v>
      </c>
      <c r="M16" s="121">
        <f t="shared" si="0"/>
        <v>714</v>
      </c>
      <c r="N16" s="126">
        <f t="shared" si="1"/>
        <v>249.89999999999998</v>
      </c>
      <c r="O16" s="153">
        <f t="shared" si="2"/>
        <v>1071</v>
      </c>
    </row>
    <row r="17" spans="1:15" s="128" customFormat="1" ht="12">
      <c r="A17" s="128">
        <v>14</v>
      </c>
      <c r="B17" s="129">
        <v>38197</v>
      </c>
      <c r="C17" s="129">
        <v>38210</v>
      </c>
      <c r="D17" s="128" t="s">
        <v>409</v>
      </c>
      <c r="E17" s="130"/>
      <c r="F17" s="130"/>
      <c r="G17" s="131"/>
      <c r="H17" s="132">
        <v>499</v>
      </c>
      <c r="I17" s="137">
        <f t="shared" si="3"/>
        <v>14</v>
      </c>
      <c r="J17" s="128" t="s">
        <v>396</v>
      </c>
      <c r="K17" s="128" t="s">
        <v>410</v>
      </c>
      <c r="L17" s="128">
        <v>26</v>
      </c>
      <c r="M17" s="121">
        <f t="shared" si="0"/>
        <v>364</v>
      </c>
      <c r="N17" s="126">
        <f t="shared" si="1"/>
        <v>127.39999999999999</v>
      </c>
      <c r="O17" s="153">
        <f t="shared" si="2"/>
        <v>546</v>
      </c>
    </row>
    <row r="18" spans="1:18" s="24" customFormat="1" ht="12">
      <c r="A18" s="24">
        <v>15</v>
      </c>
      <c r="B18" s="31">
        <v>38200</v>
      </c>
      <c r="C18" s="31">
        <v>38213</v>
      </c>
      <c r="D18" s="24" t="s">
        <v>351</v>
      </c>
      <c r="E18" s="63"/>
      <c r="F18" s="63" t="s">
        <v>808</v>
      </c>
      <c r="G18" s="53"/>
      <c r="H18" s="108">
        <v>469</v>
      </c>
      <c r="I18" s="65">
        <f t="shared" si="3"/>
        <v>14</v>
      </c>
      <c r="J18" s="24" t="s">
        <v>768</v>
      </c>
      <c r="K18" s="24" t="s">
        <v>518</v>
      </c>
      <c r="L18" s="24">
        <v>39</v>
      </c>
      <c r="M18" s="139">
        <f t="shared" si="0"/>
        <v>546</v>
      </c>
      <c r="N18" s="142">
        <f t="shared" si="1"/>
        <v>191.1</v>
      </c>
      <c r="O18" s="156">
        <f t="shared" si="2"/>
        <v>819</v>
      </c>
      <c r="P18" s="24">
        <v>43</v>
      </c>
      <c r="Q18" s="24">
        <v>14</v>
      </c>
      <c r="R18" s="219">
        <v>210.7</v>
      </c>
    </row>
    <row r="19" spans="1:18" s="24" customFormat="1" ht="12">
      <c r="A19" s="24">
        <v>16</v>
      </c>
      <c r="B19" s="31">
        <v>38201</v>
      </c>
      <c r="C19" s="31">
        <v>38214</v>
      </c>
      <c r="D19" s="24" t="s">
        <v>352</v>
      </c>
      <c r="E19" s="63"/>
      <c r="F19" s="63" t="s">
        <v>856</v>
      </c>
      <c r="G19" s="53"/>
      <c r="H19" s="108">
        <v>395</v>
      </c>
      <c r="I19" s="65">
        <f t="shared" si="3"/>
        <v>14</v>
      </c>
      <c r="J19" s="24" t="s">
        <v>339</v>
      </c>
      <c r="K19" s="24" t="s">
        <v>710</v>
      </c>
      <c r="L19" s="24">
        <v>21</v>
      </c>
      <c r="M19" s="139">
        <f t="shared" si="0"/>
        <v>294</v>
      </c>
      <c r="N19" s="142">
        <f t="shared" si="1"/>
        <v>102.89999999999999</v>
      </c>
      <c r="O19" s="156">
        <f t="shared" si="2"/>
        <v>441</v>
      </c>
      <c r="P19" s="24">
        <v>20</v>
      </c>
      <c r="Q19" s="24">
        <v>14</v>
      </c>
      <c r="R19" s="219">
        <v>98</v>
      </c>
    </row>
    <row r="20" spans="1:18" s="24" customFormat="1" ht="12">
      <c r="A20" s="24">
        <v>17</v>
      </c>
      <c r="B20" s="31">
        <v>38202</v>
      </c>
      <c r="C20" s="31">
        <v>38216</v>
      </c>
      <c r="D20" s="24" t="s">
        <v>353</v>
      </c>
      <c r="E20" s="63"/>
      <c r="F20" s="63" t="s">
        <v>808</v>
      </c>
      <c r="G20" s="53"/>
      <c r="H20" s="108">
        <v>425</v>
      </c>
      <c r="I20" s="65">
        <f t="shared" si="3"/>
        <v>15</v>
      </c>
      <c r="J20" s="24" t="s">
        <v>524</v>
      </c>
      <c r="K20" s="24" t="s">
        <v>546</v>
      </c>
      <c r="L20" s="24">
        <v>41</v>
      </c>
      <c r="M20" s="139">
        <f t="shared" si="0"/>
        <v>615</v>
      </c>
      <c r="N20" s="142">
        <f t="shared" si="1"/>
        <v>215.25</v>
      </c>
      <c r="O20" s="156">
        <f t="shared" si="2"/>
        <v>922.5</v>
      </c>
      <c r="P20" s="24">
        <v>22</v>
      </c>
      <c r="Q20" s="24">
        <v>15</v>
      </c>
      <c r="R20" s="219">
        <v>115.5</v>
      </c>
    </row>
    <row r="21" spans="1:18" s="24" customFormat="1" ht="12">
      <c r="A21" s="24">
        <v>18</v>
      </c>
      <c r="B21" s="31">
        <v>38203</v>
      </c>
      <c r="C21" s="31">
        <v>38216</v>
      </c>
      <c r="D21" s="24" t="s">
        <v>354</v>
      </c>
      <c r="E21" s="63"/>
      <c r="F21" s="63" t="s">
        <v>866</v>
      </c>
      <c r="G21" s="53"/>
      <c r="H21" s="108">
        <v>355</v>
      </c>
      <c r="I21" s="65">
        <f t="shared" si="3"/>
        <v>14</v>
      </c>
      <c r="J21" s="24" t="s">
        <v>683</v>
      </c>
      <c r="K21" s="24" t="s">
        <v>684</v>
      </c>
      <c r="L21" s="24">
        <v>21</v>
      </c>
      <c r="M21" s="139">
        <f t="shared" si="0"/>
        <v>294</v>
      </c>
      <c r="N21" s="142">
        <f t="shared" si="1"/>
        <v>102.89999999999999</v>
      </c>
      <c r="O21" s="156">
        <f t="shared" si="2"/>
        <v>441</v>
      </c>
      <c r="P21" s="24">
        <v>23</v>
      </c>
      <c r="Q21" s="24">
        <v>14</v>
      </c>
      <c r="R21" s="219">
        <v>112.7</v>
      </c>
    </row>
    <row r="22" spans="1:18" s="24" customFormat="1" ht="12">
      <c r="A22" s="24">
        <v>19</v>
      </c>
      <c r="B22" s="31">
        <v>38205</v>
      </c>
      <c r="C22" s="31">
        <v>38219</v>
      </c>
      <c r="D22" s="24" t="s">
        <v>523</v>
      </c>
      <c r="E22" s="63"/>
      <c r="F22" s="63" t="s">
        <v>821</v>
      </c>
      <c r="G22" s="53"/>
      <c r="H22" s="108">
        <v>470</v>
      </c>
      <c r="I22" s="65">
        <f t="shared" si="3"/>
        <v>15</v>
      </c>
      <c r="J22" s="24" t="s">
        <v>355</v>
      </c>
      <c r="K22" s="24" t="s">
        <v>700</v>
      </c>
      <c r="L22" s="24">
        <v>40</v>
      </c>
      <c r="M22" s="139">
        <f t="shared" si="0"/>
        <v>600</v>
      </c>
      <c r="N22" s="142">
        <f t="shared" si="1"/>
        <v>210</v>
      </c>
      <c r="O22" s="156">
        <f t="shared" si="2"/>
        <v>900</v>
      </c>
      <c r="P22" s="24">
        <v>48</v>
      </c>
      <c r="Q22" s="24">
        <v>15</v>
      </c>
      <c r="R22" s="219">
        <v>252</v>
      </c>
    </row>
    <row r="23" spans="1:15" s="128" customFormat="1" ht="12">
      <c r="A23" s="128">
        <v>20</v>
      </c>
      <c r="B23" s="129">
        <v>38215</v>
      </c>
      <c r="C23" s="129">
        <v>38228</v>
      </c>
      <c r="D23" s="128" t="s">
        <v>404</v>
      </c>
      <c r="E23" s="130"/>
      <c r="F23" s="130"/>
      <c r="G23" s="131"/>
      <c r="H23" s="132"/>
      <c r="I23" s="137">
        <f t="shared" si="3"/>
        <v>14</v>
      </c>
      <c r="J23" s="128" t="s">
        <v>667</v>
      </c>
      <c r="K23" s="128" t="s">
        <v>668</v>
      </c>
      <c r="L23" s="128">
        <v>43</v>
      </c>
      <c r="M23" s="121">
        <f t="shared" si="0"/>
        <v>602</v>
      </c>
      <c r="N23" s="126">
        <f t="shared" si="1"/>
        <v>210.7</v>
      </c>
      <c r="O23" s="153">
        <f t="shared" si="2"/>
        <v>903</v>
      </c>
    </row>
    <row r="24" spans="1:18" s="24" customFormat="1" ht="12">
      <c r="A24" s="24">
        <v>21</v>
      </c>
      <c r="B24" s="31">
        <v>38215</v>
      </c>
      <c r="C24" s="31">
        <v>38229</v>
      </c>
      <c r="D24" s="24" t="s">
        <v>694</v>
      </c>
      <c r="E24" s="63"/>
      <c r="F24" s="63" t="s">
        <v>796</v>
      </c>
      <c r="G24" s="53"/>
      <c r="H24" s="108" t="s">
        <v>365</v>
      </c>
      <c r="I24" s="65">
        <f t="shared" si="3"/>
        <v>15</v>
      </c>
      <c r="J24" s="24" t="s">
        <v>366</v>
      </c>
      <c r="K24" s="24" t="s">
        <v>697</v>
      </c>
      <c r="L24" s="24">
        <v>31</v>
      </c>
      <c r="M24" s="139">
        <f t="shared" si="0"/>
        <v>465</v>
      </c>
      <c r="N24" s="142">
        <f t="shared" si="1"/>
        <v>162.75</v>
      </c>
      <c r="O24" s="156">
        <f t="shared" si="2"/>
        <v>697.5</v>
      </c>
      <c r="P24" s="24">
        <v>47</v>
      </c>
      <c r="Q24" s="24">
        <v>15</v>
      </c>
      <c r="R24" s="219">
        <v>246.75</v>
      </c>
    </row>
    <row r="25" spans="1:18" s="24" customFormat="1" ht="12">
      <c r="A25" s="24">
        <v>22</v>
      </c>
      <c r="B25" s="31">
        <v>38217</v>
      </c>
      <c r="C25" s="31">
        <v>38232</v>
      </c>
      <c r="D25" s="24" t="s">
        <v>356</v>
      </c>
      <c r="E25" s="63"/>
      <c r="F25" s="63" t="s">
        <v>665</v>
      </c>
      <c r="G25" s="53"/>
      <c r="H25" s="108">
        <v>395</v>
      </c>
      <c r="I25" s="65">
        <f t="shared" si="3"/>
        <v>16</v>
      </c>
      <c r="J25" s="24" t="s">
        <v>550</v>
      </c>
      <c r="K25" s="24" t="s">
        <v>724</v>
      </c>
      <c r="L25" s="24">
        <v>57</v>
      </c>
      <c r="M25" s="139">
        <f t="shared" si="0"/>
        <v>912</v>
      </c>
      <c r="N25" s="142">
        <f t="shared" si="1"/>
        <v>319.2</v>
      </c>
      <c r="O25" s="156">
        <f t="shared" si="2"/>
        <v>1368</v>
      </c>
      <c r="P25" s="24">
        <v>68</v>
      </c>
      <c r="Q25" s="24">
        <v>16</v>
      </c>
      <c r="R25" s="219">
        <v>380.8</v>
      </c>
    </row>
    <row r="26" spans="1:15" s="128" customFormat="1" ht="12">
      <c r="A26" s="128">
        <v>23</v>
      </c>
      <c r="B26" s="129">
        <v>38219</v>
      </c>
      <c r="C26" s="129">
        <v>38226</v>
      </c>
      <c r="D26" s="128" t="s">
        <v>405</v>
      </c>
      <c r="E26" s="130"/>
      <c r="F26" s="130"/>
      <c r="G26" s="131"/>
      <c r="H26" s="132"/>
      <c r="I26" s="137">
        <f t="shared" si="3"/>
        <v>8</v>
      </c>
      <c r="J26" s="128" t="s">
        <v>406</v>
      </c>
      <c r="K26" s="128" t="s">
        <v>407</v>
      </c>
      <c r="L26" s="128">
        <v>26</v>
      </c>
      <c r="M26" s="121">
        <f t="shared" si="0"/>
        <v>208</v>
      </c>
      <c r="N26" s="126">
        <f t="shared" si="1"/>
        <v>72.8</v>
      </c>
      <c r="O26" s="153">
        <f t="shared" si="2"/>
        <v>312</v>
      </c>
    </row>
    <row r="27" spans="1:15" s="36" customFormat="1" ht="12">
      <c r="A27" s="36">
        <v>24</v>
      </c>
      <c r="B27" s="35">
        <v>38219</v>
      </c>
      <c r="C27" s="35">
        <v>38233</v>
      </c>
      <c r="D27" s="36" t="s">
        <v>357</v>
      </c>
      <c r="E27" s="93"/>
      <c r="F27" s="93" t="s">
        <v>866</v>
      </c>
      <c r="G27" s="94"/>
      <c r="H27" s="120">
        <v>390</v>
      </c>
      <c r="I27" s="96">
        <f t="shared" si="3"/>
        <v>15</v>
      </c>
      <c r="J27" s="36" t="s">
        <v>358</v>
      </c>
      <c r="K27" s="36" t="s">
        <v>738</v>
      </c>
      <c r="L27" s="36">
        <v>33</v>
      </c>
      <c r="M27" s="160">
        <f t="shared" si="0"/>
        <v>495</v>
      </c>
      <c r="N27" s="218">
        <f t="shared" si="1"/>
        <v>173.25</v>
      </c>
      <c r="O27" s="161">
        <f t="shared" si="2"/>
        <v>742.5</v>
      </c>
    </row>
    <row r="28" spans="1:18" s="24" customFormat="1" ht="12">
      <c r="A28" s="24">
        <v>25</v>
      </c>
      <c r="B28" s="31">
        <v>38219</v>
      </c>
      <c r="C28" s="31">
        <v>38233</v>
      </c>
      <c r="D28" s="24" t="s">
        <v>359</v>
      </c>
      <c r="E28" s="63" t="s">
        <v>801</v>
      </c>
      <c r="F28" s="63"/>
      <c r="G28" s="53"/>
      <c r="H28" s="108">
        <v>270</v>
      </c>
      <c r="I28" s="65">
        <f t="shared" si="3"/>
        <v>15</v>
      </c>
      <c r="J28" s="24" t="s">
        <v>712</v>
      </c>
      <c r="K28" s="24" t="s">
        <v>726</v>
      </c>
      <c r="L28" s="24">
        <v>28</v>
      </c>
      <c r="M28" s="139">
        <f t="shared" si="0"/>
        <v>420</v>
      </c>
      <c r="N28" s="142">
        <f t="shared" si="1"/>
        <v>147</v>
      </c>
      <c r="O28" s="156">
        <f t="shared" si="2"/>
        <v>630</v>
      </c>
      <c r="P28" s="24">
        <v>32</v>
      </c>
      <c r="Q28" s="24">
        <v>15</v>
      </c>
      <c r="R28" s="219">
        <v>168</v>
      </c>
    </row>
    <row r="29" spans="1:18" s="24" customFormat="1" ht="12">
      <c r="A29" s="24">
        <v>26</v>
      </c>
      <c r="B29" s="31">
        <v>38219</v>
      </c>
      <c r="C29" s="31">
        <v>38234</v>
      </c>
      <c r="D29" s="24" t="s">
        <v>547</v>
      </c>
      <c r="E29" s="63" t="s">
        <v>801</v>
      </c>
      <c r="F29" s="63"/>
      <c r="G29" s="53"/>
      <c r="H29" s="108">
        <v>285</v>
      </c>
      <c r="I29" s="65">
        <f t="shared" si="3"/>
        <v>16</v>
      </c>
      <c r="J29" s="24" t="s">
        <v>720</v>
      </c>
      <c r="K29" s="24" t="s">
        <v>721</v>
      </c>
      <c r="L29" s="24">
        <v>25</v>
      </c>
      <c r="M29" s="139">
        <f t="shared" si="0"/>
        <v>400</v>
      </c>
      <c r="N29" s="142">
        <f t="shared" si="1"/>
        <v>140</v>
      </c>
      <c r="O29" s="156">
        <f t="shared" si="2"/>
        <v>600</v>
      </c>
      <c r="P29" s="24">
        <v>26</v>
      </c>
      <c r="Q29" s="24">
        <v>16</v>
      </c>
      <c r="R29" s="219">
        <v>145.6</v>
      </c>
    </row>
    <row r="30" spans="1:18" s="24" customFormat="1" ht="12">
      <c r="A30" s="24">
        <v>27</v>
      </c>
      <c r="B30" s="31">
        <v>38222</v>
      </c>
      <c r="C30" s="31">
        <v>38230</v>
      </c>
      <c r="D30" s="24" t="s">
        <v>360</v>
      </c>
      <c r="E30" s="63" t="s">
        <v>801</v>
      </c>
      <c r="F30" s="63"/>
      <c r="G30" s="53"/>
      <c r="H30" s="108">
        <v>160</v>
      </c>
      <c r="I30" s="65">
        <f t="shared" si="3"/>
        <v>9</v>
      </c>
      <c r="J30" s="24" t="s">
        <v>683</v>
      </c>
      <c r="K30" s="24" t="s">
        <v>684</v>
      </c>
      <c r="L30" s="24">
        <v>33</v>
      </c>
      <c r="M30" s="139">
        <f t="shared" si="0"/>
        <v>297</v>
      </c>
      <c r="N30" s="142">
        <f t="shared" si="1"/>
        <v>103.94999999999999</v>
      </c>
      <c r="O30" s="156">
        <f t="shared" si="2"/>
        <v>445.5</v>
      </c>
      <c r="P30" s="24">
        <v>32</v>
      </c>
      <c r="Q30" s="24">
        <v>9</v>
      </c>
      <c r="R30" s="219">
        <v>100.8</v>
      </c>
    </row>
    <row r="31" spans="1:18" s="24" customFormat="1" ht="12">
      <c r="A31" s="24">
        <v>28</v>
      </c>
      <c r="B31" s="31">
        <v>38224</v>
      </c>
      <c r="C31" s="31">
        <v>38234</v>
      </c>
      <c r="D31" s="24" t="s">
        <v>408</v>
      </c>
      <c r="E31" s="63" t="s">
        <v>801</v>
      </c>
      <c r="F31" s="63"/>
      <c r="G31" s="53"/>
      <c r="H31" s="108">
        <v>364</v>
      </c>
      <c r="I31" s="65">
        <f t="shared" si="3"/>
        <v>11</v>
      </c>
      <c r="J31" s="24" t="s">
        <v>526</v>
      </c>
      <c r="K31" s="24" t="s">
        <v>754</v>
      </c>
      <c r="L31" s="24">
        <v>21</v>
      </c>
      <c r="M31" s="139">
        <f t="shared" si="0"/>
        <v>231</v>
      </c>
      <c r="N31" s="142">
        <f t="shared" si="1"/>
        <v>80.85</v>
      </c>
      <c r="O31" s="156">
        <f t="shared" si="2"/>
        <v>346.5</v>
      </c>
      <c r="P31" s="24">
        <v>24</v>
      </c>
      <c r="Q31" s="24">
        <v>11</v>
      </c>
      <c r="R31" s="219">
        <v>92.4</v>
      </c>
    </row>
    <row r="32" spans="2:15" s="24" customFormat="1" ht="12">
      <c r="B32" s="31"/>
      <c r="C32" s="31"/>
      <c r="E32" s="63"/>
      <c r="F32" s="63"/>
      <c r="G32" s="53"/>
      <c r="H32" s="108"/>
      <c r="I32" s="65"/>
      <c r="M32" s="139">
        <f t="shared" si="0"/>
        <v>0</v>
      </c>
      <c r="N32" s="142">
        <f t="shared" si="1"/>
        <v>0</v>
      </c>
      <c r="O32" s="156">
        <f t="shared" si="2"/>
        <v>0</v>
      </c>
    </row>
    <row r="33" spans="1:18" s="24" customFormat="1" ht="12">
      <c r="A33" s="24">
        <v>29</v>
      </c>
      <c r="B33" s="31">
        <v>38276</v>
      </c>
      <c r="C33" s="31">
        <v>38283</v>
      </c>
      <c r="D33" s="24" t="s">
        <v>361</v>
      </c>
      <c r="E33" s="63" t="s">
        <v>362</v>
      </c>
      <c r="F33" s="63"/>
      <c r="G33" s="53"/>
      <c r="H33" s="108">
        <v>120</v>
      </c>
      <c r="I33" s="65">
        <f t="shared" si="3"/>
        <v>8</v>
      </c>
      <c r="J33" s="24" t="s">
        <v>363</v>
      </c>
      <c r="K33" s="24" t="s">
        <v>518</v>
      </c>
      <c r="L33" s="24">
        <v>26</v>
      </c>
      <c r="M33" s="139">
        <f t="shared" si="0"/>
        <v>208</v>
      </c>
      <c r="N33" s="142">
        <f t="shared" si="1"/>
        <v>72.8</v>
      </c>
      <c r="O33" s="156">
        <f t="shared" si="2"/>
        <v>312</v>
      </c>
      <c r="R33" s="219">
        <v>81.2</v>
      </c>
    </row>
    <row r="34" spans="1:18" s="24" customFormat="1" ht="12">
      <c r="A34" s="24">
        <v>30</v>
      </c>
      <c r="B34" s="31">
        <v>38276</v>
      </c>
      <c r="C34" s="31">
        <v>38283</v>
      </c>
      <c r="D34" s="24" t="s">
        <v>556</v>
      </c>
      <c r="E34" s="63" t="s">
        <v>692</v>
      </c>
      <c r="F34" s="63"/>
      <c r="G34" s="53"/>
      <c r="H34" s="108">
        <v>195</v>
      </c>
      <c r="I34" s="65">
        <f t="shared" si="3"/>
        <v>8</v>
      </c>
      <c r="J34" s="24" t="s">
        <v>355</v>
      </c>
      <c r="K34" s="24" t="s">
        <v>364</v>
      </c>
      <c r="L34" s="24">
        <v>25</v>
      </c>
      <c r="M34" s="139">
        <f t="shared" si="0"/>
        <v>200</v>
      </c>
      <c r="N34" s="142">
        <f t="shared" si="1"/>
        <v>70</v>
      </c>
      <c r="O34" s="156">
        <f t="shared" si="2"/>
        <v>300</v>
      </c>
      <c r="R34" s="219">
        <v>67.2</v>
      </c>
    </row>
    <row r="35" spans="2:15" s="24" customFormat="1" ht="12">
      <c r="B35" s="31"/>
      <c r="E35" s="63"/>
      <c r="F35" s="63"/>
      <c r="G35" s="53"/>
      <c r="H35" s="108"/>
      <c r="I35" s="65"/>
      <c r="O35" s="154"/>
    </row>
    <row r="36" spans="1:18" s="24" customFormat="1" ht="12.75">
      <c r="A36" s="134"/>
      <c r="B36" s="133" t="s">
        <v>411</v>
      </c>
      <c r="E36" s="63"/>
      <c r="F36" s="63"/>
      <c r="G36" s="53"/>
      <c r="H36" s="108"/>
      <c r="I36" s="65"/>
      <c r="K36" s="24" t="s">
        <v>413</v>
      </c>
      <c r="L36" s="140">
        <f>SUM(L3:L35)</f>
        <v>1031</v>
      </c>
      <c r="M36" s="140">
        <f>SUM(M3:M35)</f>
        <v>14018</v>
      </c>
      <c r="N36" s="141">
        <f>SUM(N4+N5+N6+N8+N9+N11+N12+N13+N14+N18+N19+N20+N21+N22+N24+N25+N27+N28+N29+N30+N31+N32+N33+N34)</f>
        <v>3646.2999999999997</v>
      </c>
      <c r="O36" s="157">
        <f>SUM(O2:O35)</f>
        <v>21028.5</v>
      </c>
      <c r="R36" s="240">
        <v>3447.45</v>
      </c>
    </row>
    <row r="38" ht="12">
      <c r="D38" s="55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J18" sqref="J18"/>
    </sheetView>
  </sheetViews>
  <sheetFormatPr defaultColWidth="11.421875" defaultRowHeight="12.75"/>
  <cols>
    <col min="10" max="10" width="13.7109375" style="155" customWidth="1"/>
  </cols>
  <sheetData>
    <row r="1" spans="1:10" ht="12.75">
      <c r="A1" s="24"/>
      <c r="B1" s="24"/>
      <c r="C1" s="140" t="s">
        <v>241</v>
      </c>
      <c r="D1" s="140" t="s">
        <v>500</v>
      </c>
      <c r="E1" s="211" t="s">
        <v>242</v>
      </c>
      <c r="F1" s="211" t="s">
        <v>776</v>
      </c>
      <c r="G1" s="211" t="s">
        <v>252</v>
      </c>
      <c r="H1" s="220" t="s">
        <v>780</v>
      </c>
      <c r="I1" s="190" t="s">
        <v>243</v>
      </c>
      <c r="J1" s="249" t="s">
        <v>297</v>
      </c>
    </row>
    <row r="2" spans="1:10" ht="13.5" thickBot="1">
      <c r="A2" s="233"/>
      <c r="B2" s="233"/>
      <c r="C2" s="234"/>
      <c r="D2" s="234"/>
      <c r="E2" s="235"/>
      <c r="F2" s="235"/>
      <c r="G2" s="236" t="s">
        <v>251</v>
      </c>
      <c r="H2" s="237"/>
      <c r="I2" s="238"/>
      <c r="J2" s="155">
        <v>0.25</v>
      </c>
    </row>
    <row r="3" spans="1:10" ht="12.75" thickTop="1">
      <c r="A3" s="31">
        <v>38191</v>
      </c>
      <c r="B3" s="31">
        <v>38206</v>
      </c>
      <c r="C3" s="179" t="s">
        <v>345</v>
      </c>
      <c r="D3" s="187" t="s">
        <v>662</v>
      </c>
      <c r="E3" s="128" t="s">
        <v>677</v>
      </c>
      <c r="F3" s="221">
        <f aca="true" t="shared" si="0" ref="F3:F15">(B3-A3)+1</f>
        <v>16</v>
      </c>
      <c r="G3" s="226">
        <v>46</v>
      </c>
      <c r="H3">
        <f aca="true" t="shared" si="1" ref="H3:H15">SUM(F3*G3)</f>
        <v>736</v>
      </c>
      <c r="I3" s="224">
        <f aca="true" t="shared" si="2" ref="I3:I16">SUM(H3*1.5)</f>
        <v>1104</v>
      </c>
      <c r="J3" s="155">
        <f>SUM(0.25*H3)</f>
        <v>184</v>
      </c>
    </row>
    <row r="4" spans="1:10" ht="12">
      <c r="A4" s="31">
        <v>38192</v>
      </c>
      <c r="B4" s="31">
        <v>38201</v>
      </c>
      <c r="C4" s="212" t="s">
        <v>350</v>
      </c>
      <c r="D4" s="187" t="s">
        <v>689</v>
      </c>
      <c r="E4" s="128" t="s">
        <v>690</v>
      </c>
      <c r="F4" s="221">
        <f t="shared" si="0"/>
        <v>10</v>
      </c>
      <c r="G4" s="226">
        <v>46</v>
      </c>
      <c r="H4">
        <f t="shared" si="1"/>
        <v>460</v>
      </c>
      <c r="I4" s="224">
        <f t="shared" si="2"/>
        <v>690</v>
      </c>
      <c r="J4" s="155">
        <f aca="true" t="shared" si="3" ref="J4:J15">SUM(0.25*H4)</f>
        <v>115</v>
      </c>
    </row>
    <row r="5" spans="1:10" ht="12">
      <c r="A5" s="31">
        <v>38200</v>
      </c>
      <c r="B5" s="31">
        <v>38213</v>
      </c>
      <c r="C5" s="24" t="s">
        <v>351</v>
      </c>
      <c r="D5" s="187" t="s">
        <v>768</v>
      </c>
      <c r="E5" s="128" t="s">
        <v>518</v>
      </c>
      <c r="F5" s="221">
        <f t="shared" si="0"/>
        <v>14</v>
      </c>
      <c r="G5" s="226">
        <v>39</v>
      </c>
      <c r="H5">
        <f t="shared" si="1"/>
        <v>546</v>
      </c>
      <c r="I5" s="224">
        <f t="shared" si="2"/>
        <v>819</v>
      </c>
      <c r="J5" s="155">
        <f t="shared" si="3"/>
        <v>136.5</v>
      </c>
    </row>
    <row r="6" spans="1:10" ht="12">
      <c r="A6" s="31">
        <v>38201</v>
      </c>
      <c r="B6" s="31">
        <v>38214</v>
      </c>
      <c r="C6" s="24" t="s">
        <v>352</v>
      </c>
      <c r="D6" s="187" t="s">
        <v>339</v>
      </c>
      <c r="E6" s="128" t="s">
        <v>710</v>
      </c>
      <c r="F6" s="221">
        <f t="shared" si="0"/>
        <v>14</v>
      </c>
      <c r="G6" s="226">
        <v>15</v>
      </c>
      <c r="H6">
        <f t="shared" si="1"/>
        <v>210</v>
      </c>
      <c r="I6" s="224">
        <f t="shared" si="2"/>
        <v>315</v>
      </c>
      <c r="J6" s="155">
        <f t="shared" si="3"/>
        <v>52.5</v>
      </c>
    </row>
    <row r="7" spans="1:10" ht="12">
      <c r="A7" s="31">
        <v>38202</v>
      </c>
      <c r="B7" s="31">
        <v>38216</v>
      </c>
      <c r="C7" s="212" t="s">
        <v>353</v>
      </c>
      <c r="D7" s="187" t="s">
        <v>524</v>
      </c>
      <c r="E7" s="128" t="s">
        <v>546</v>
      </c>
      <c r="F7" s="221">
        <f t="shared" si="0"/>
        <v>15</v>
      </c>
      <c r="G7" s="226">
        <v>41</v>
      </c>
      <c r="H7">
        <f t="shared" si="1"/>
        <v>615</v>
      </c>
      <c r="I7" s="224">
        <f t="shared" si="2"/>
        <v>922.5</v>
      </c>
      <c r="J7" s="155">
        <f t="shared" si="3"/>
        <v>153.75</v>
      </c>
    </row>
    <row r="8" spans="1:10" ht="12">
      <c r="A8" s="31">
        <v>38204</v>
      </c>
      <c r="B8" s="31">
        <v>38216</v>
      </c>
      <c r="C8" s="24" t="s">
        <v>238</v>
      </c>
      <c r="D8" s="187" t="s">
        <v>667</v>
      </c>
      <c r="E8" s="179" t="s">
        <v>239</v>
      </c>
      <c r="F8" s="221">
        <f t="shared" si="0"/>
        <v>13</v>
      </c>
      <c r="G8" s="226">
        <v>30</v>
      </c>
      <c r="H8">
        <f t="shared" si="1"/>
        <v>390</v>
      </c>
      <c r="I8" s="224">
        <f t="shared" si="2"/>
        <v>585</v>
      </c>
      <c r="J8" s="155">
        <f t="shared" si="3"/>
        <v>97.5</v>
      </c>
    </row>
    <row r="9" spans="1:10" ht="12">
      <c r="A9" s="31">
        <v>38215</v>
      </c>
      <c r="B9" s="31">
        <v>38228</v>
      </c>
      <c r="C9" s="212" t="s">
        <v>404</v>
      </c>
      <c r="D9" s="187" t="s">
        <v>667</v>
      </c>
      <c r="E9" s="179" t="s">
        <v>668</v>
      </c>
      <c r="F9" s="221">
        <f t="shared" si="0"/>
        <v>14</v>
      </c>
      <c r="G9" s="226">
        <v>21</v>
      </c>
      <c r="H9">
        <f t="shared" si="1"/>
        <v>294</v>
      </c>
      <c r="I9" s="224">
        <f t="shared" si="2"/>
        <v>441</v>
      </c>
      <c r="J9" s="155">
        <f t="shared" si="3"/>
        <v>73.5</v>
      </c>
    </row>
    <row r="10" spans="1:10" ht="12">
      <c r="A10" s="31">
        <v>38215</v>
      </c>
      <c r="B10" s="31">
        <v>38229</v>
      </c>
      <c r="C10" s="24" t="s">
        <v>694</v>
      </c>
      <c r="D10" s="187" t="s">
        <v>366</v>
      </c>
      <c r="E10" s="128" t="s">
        <v>697</v>
      </c>
      <c r="F10" s="221">
        <f t="shared" si="0"/>
        <v>15</v>
      </c>
      <c r="G10" s="226">
        <v>44</v>
      </c>
      <c r="H10">
        <f t="shared" si="1"/>
        <v>660</v>
      </c>
      <c r="I10" s="224">
        <f t="shared" si="2"/>
        <v>990</v>
      </c>
      <c r="J10" s="155">
        <f t="shared" si="3"/>
        <v>165</v>
      </c>
    </row>
    <row r="11" spans="1:10" ht="12">
      <c r="A11" s="31">
        <v>38219</v>
      </c>
      <c r="B11" s="31">
        <v>38226</v>
      </c>
      <c r="C11" s="24" t="s">
        <v>405</v>
      </c>
      <c r="D11" s="187" t="s">
        <v>406</v>
      </c>
      <c r="E11" s="179" t="s">
        <v>407</v>
      </c>
      <c r="F11" s="221">
        <f t="shared" si="0"/>
        <v>8</v>
      </c>
      <c r="G11" s="226">
        <v>24</v>
      </c>
      <c r="H11">
        <f t="shared" si="1"/>
        <v>192</v>
      </c>
      <c r="I11" s="224">
        <f t="shared" si="2"/>
        <v>288</v>
      </c>
      <c r="J11" s="155">
        <f t="shared" si="3"/>
        <v>48</v>
      </c>
    </row>
    <row r="12" spans="1:10" ht="12">
      <c r="A12" s="31">
        <v>38219</v>
      </c>
      <c r="B12" s="31">
        <v>38234</v>
      </c>
      <c r="C12" s="24" t="s">
        <v>547</v>
      </c>
      <c r="D12" s="187" t="s">
        <v>720</v>
      </c>
      <c r="E12" s="128" t="s">
        <v>721</v>
      </c>
      <c r="F12" s="221">
        <f t="shared" si="0"/>
        <v>16</v>
      </c>
      <c r="G12" s="226">
        <v>25</v>
      </c>
      <c r="H12">
        <f t="shared" si="1"/>
        <v>400</v>
      </c>
      <c r="I12" s="224">
        <f t="shared" si="2"/>
        <v>600</v>
      </c>
      <c r="J12" s="155">
        <f t="shared" si="3"/>
        <v>100</v>
      </c>
    </row>
    <row r="13" spans="1:10" ht="12">
      <c r="A13" s="31">
        <v>38224</v>
      </c>
      <c r="B13" s="31">
        <v>38234</v>
      </c>
      <c r="C13" s="212" t="s">
        <v>408</v>
      </c>
      <c r="D13" s="187" t="s">
        <v>526</v>
      </c>
      <c r="E13" s="128" t="s">
        <v>754</v>
      </c>
      <c r="F13" s="221">
        <f t="shared" si="0"/>
        <v>11</v>
      </c>
      <c r="G13" s="226">
        <v>21</v>
      </c>
      <c r="H13">
        <f t="shared" si="1"/>
        <v>231</v>
      </c>
      <c r="I13" s="224">
        <f t="shared" si="2"/>
        <v>346.5</v>
      </c>
      <c r="J13" s="155">
        <f t="shared" si="3"/>
        <v>57.75</v>
      </c>
    </row>
    <row r="14" spans="1:10" ht="12">
      <c r="A14" s="31">
        <v>38276</v>
      </c>
      <c r="B14" s="31">
        <v>38283</v>
      </c>
      <c r="C14" s="24" t="s">
        <v>361</v>
      </c>
      <c r="D14" s="187" t="s">
        <v>363</v>
      </c>
      <c r="E14" s="128" t="s">
        <v>518</v>
      </c>
      <c r="F14" s="221">
        <f t="shared" si="0"/>
        <v>8</v>
      </c>
      <c r="G14" s="128">
        <v>27</v>
      </c>
      <c r="H14">
        <f t="shared" si="1"/>
        <v>216</v>
      </c>
      <c r="I14" s="224">
        <f t="shared" si="2"/>
        <v>324</v>
      </c>
      <c r="J14" s="155">
        <f t="shared" si="3"/>
        <v>54</v>
      </c>
    </row>
    <row r="15" spans="1:10" ht="12">
      <c r="A15" s="31">
        <v>38276</v>
      </c>
      <c r="B15" s="31">
        <v>38283</v>
      </c>
      <c r="C15" s="24" t="s">
        <v>556</v>
      </c>
      <c r="D15" s="24" t="s">
        <v>355</v>
      </c>
      <c r="E15" s="128" t="s">
        <v>364</v>
      </c>
      <c r="F15" s="221">
        <f t="shared" si="0"/>
        <v>8</v>
      </c>
      <c r="G15" s="128">
        <v>21</v>
      </c>
      <c r="H15">
        <f t="shared" si="1"/>
        <v>168</v>
      </c>
      <c r="I15" s="224">
        <f t="shared" si="2"/>
        <v>252</v>
      </c>
      <c r="J15" s="155">
        <f t="shared" si="3"/>
        <v>42</v>
      </c>
    </row>
    <row r="16" spans="8:10" ht="12.75">
      <c r="H16">
        <f>SUM(H3:H15)</f>
        <v>5118</v>
      </c>
      <c r="I16" s="247">
        <f t="shared" si="2"/>
        <v>7677</v>
      </c>
      <c r="J16" s="167">
        <f>SUM(J3:J15)</f>
        <v>1279.5</v>
      </c>
    </row>
    <row r="18" spans="2:8" ht="12">
      <c r="B18" s="248"/>
      <c r="G18">
        <v>1244</v>
      </c>
      <c r="H18">
        <f>SUM(G18/H16)</f>
        <v>0.24306369675654552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pane xSplit="1" ySplit="2" topLeftCell="B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39" sqref="K39"/>
    </sheetView>
  </sheetViews>
  <sheetFormatPr defaultColWidth="11.421875" defaultRowHeight="12.75"/>
  <cols>
    <col min="3" max="3" width="17.140625" style="0" customWidth="1"/>
    <col min="6" max="6" width="6.28125" style="0" customWidth="1"/>
    <col min="7" max="7" width="13.00390625" style="0" customWidth="1"/>
    <col min="8" max="8" width="8.421875" style="0" customWidth="1"/>
    <col min="10" max="10" width="10.8515625" style="155" customWidth="1"/>
  </cols>
  <sheetData>
    <row r="1" spans="1:11" ht="12.75">
      <c r="A1" s="24"/>
      <c r="B1" s="24"/>
      <c r="C1" s="140" t="s">
        <v>241</v>
      </c>
      <c r="D1" s="140" t="s">
        <v>500</v>
      </c>
      <c r="E1" s="211" t="s">
        <v>242</v>
      </c>
      <c r="F1" s="211" t="s">
        <v>776</v>
      </c>
      <c r="G1" s="211" t="s">
        <v>252</v>
      </c>
      <c r="H1" s="220" t="s">
        <v>780</v>
      </c>
      <c r="I1" s="190" t="s">
        <v>243</v>
      </c>
      <c r="J1" s="305" t="s">
        <v>244</v>
      </c>
      <c r="K1" s="212" t="s">
        <v>250</v>
      </c>
    </row>
    <row r="2" spans="1:11" ht="13.5" thickBot="1">
      <c r="A2" s="233"/>
      <c r="B2" s="233"/>
      <c r="C2" s="234"/>
      <c r="D2" s="234"/>
      <c r="E2" s="235"/>
      <c r="F2" s="235"/>
      <c r="G2" s="236" t="s">
        <v>251</v>
      </c>
      <c r="H2" s="237"/>
      <c r="I2" s="238"/>
      <c r="J2" s="306"/>
      <c r="K2" s="239"/>
    </row>
    <row r="3" spans="1:11" ht="12.75" thickTop="1">
      <c r="A3" s="228">
        <v>38080</v>
      </c>
      <c r="B3" s="228">
        <v>38087</v>
      </c>
      <c r="C3" s="229" t="s">
        <v>395</v>
      </c>
      <c r="D3" s="229" t="s">
        <v>396</v>
      </c>
      <c r="E3" s="230" t="s">
        <v>397</v>
      </c>
      <c r="F3" s="231">
        <f>(B3-A3)+1</f>
        <v>8</v>
      </c>
      <c r="I3" s="232"/>
      <c r="J3" s="307"/>
      <c r="K3" s="229"/>
    </row>
    <row r="4" spans="1:11" ht="12">
      <c r="A4" s="35">
        <v>38089</v>
      </c>
      <c r="B4" s="35">
        <v>38095</v>
      </c>
      <c r="C4" s="36" t="s">
        <v>369</v>
      </c>
      <c r="D4" s="36" t="s">
        <v>366</v>
      </c>
      <c r="E4" s="213" t="s">
        <v>697</v>
      </c>
      <c r="F4" s="221">
        <f aca="true" t="shared" si="0" ref="F4:F37">(B4-A4)+1</f>
        <v>7</v>
      </c>
      <c r="G4" s="213"/>
      <c r="I4" s="223"/>
      <c r="J4" s="308"/>
      <c r="K4" s="36"/>
    </row>
    <row r="5" spans="1:11" ht="12">
      <c r="A5" s="24"/>
      <c r="B5" s="24"/>
      <c r="C5" s="24"/>
      <c r="D5" s="24"/>
      <c r="E5" s="179"/>
      <c r="F5" s="221"/>
      <c r="G5" s="179"/>
      <c r="I5" s="222"/>
      <c r="J5" s="309"/>
      <c r="K5" s="24"/>
    </row>
    <row r="6" spans="1:11" ht="12">
      <c r="A6" s="31">
        <v>38189</v>
      </c>
      <c r="B6" s="31">
        <v>38203</v>
      </c>
      <c r="C6" s="212" t="s">
        <v>472</v>
      </c>
      <c r="D6" s="187" t="s">
        <v>662</v>
      </c>
      <c r="E6" s="128" t="s">
        <v>340</v>
      </c>
      <c r="F6" s="221">
        <f t="shared" si="0"/>
        <v>15</v>
      </c>
      <c r="G6" s="226">
        <v>57</v>
      </c>
      <c r="H6">
        <f>SUM(F6*G6)</f>
        <v>855</v>
      </c>
      <c r="I6" s="224">
        <f>SUM(H6*1.5)</f>
        <v>1282.5</v>
      </c>
      <c r="J6" s="309">
        <v>320.25</v>
      </c>
      <c r="K6" s="24"/>
    </row>
    <row r="7" spans="1:11" ht="12">
      <c r="A7" s="31">
        <v>38190</v>
      </c>
      <c r="B7" s="31">
        <v>38198</v>
      </c>
      <c r="C7" s="24" t="s">
        <v>398</v>
      </c>
      <c r="D7" s="187" t="s">
        <v>399</v>
      </c>
      <c r="E7" s="179" t="s">
        <v>400</v>
      </c>
      <c r="F7" s="221">
        <f t="shared" si="0"/>
        <v>9</v>
      </c>
      <c r="G7" s="226">
        <v>8</v>
      </c>
      <c r="H7">
        <f aca="true" t="shared" si="1" ref="H7:H37">SUM(F7*G7)</f>
        <v>72</v>
      </c>
      <c r="I7" s="224">
        <f aca="true" t="shared" si="2" ref="I7:I37">SUM(H7*1.5)</f>
        <v>108</v>
      </c>
      <c r="J7" s="309"/>
      <c r="K7" s="24"/>
    </row>
    <row r="8" spans="1:11" ht="12">
      <c r="A8" s="31">
        <v>38190</v>
      </c>
      <c r="B8" s="31">
        <v>38203</v>
      </c>
      <c r="C8" s="24" t="s">
        <v>341</v>
      </c>
      <c r="D8" s="187" t="s">
        <v>674</v>
      </c>
      <c r="E8" s="128" t="s">
        <v>752</v>
      </c>
      <c r="F8" s="221">
        <f t="shared" si="0"/>
        <v>14</v>
      </c>
      <c r="G8" s="226">
        <v>33</v>
      </c>
      <c r="H8">
        <f t="shared" si="1"/>
        <v>462</v>
      </c>
      <c r="I8" s="224">
        <f t="shared" si="2"/>
        <v>693</v>
      </c>
      <c r="J8" s="309">
        <v>186.2</v>
      </c>
      <c r="K8" s="179"/>
    </row>
    <row r="9" spans="1:11" ht="12">
      <c r="A9" s="31">
        <v>38190</v>
      </c>
      <c r="B9" s="31">
        <v>38204</v>
      </c>
      <c r="C9" s="212" t="s">
        <v>342</v>
      </c>
      <c r="D9" s="24" t="s">
        <v>344</v>
      </c>
      <c r="E9" s="128" t="s">
        <v>748</v>
      </c>
      <c r="F9" s="221">
        <f t="shared" si="0"/>
        <v>15</v>
      </c>
      <c r="G9" s="226">
        <v>0</v>
      </c>
      <c r="H9">
        <f t="shared" si="1"/>
        <v>0</v>
      </c>
      <c r="I9" s="225"/>
      <c r="J9" s="309" t="s">
        <v>245</v>
      </c>
      <c r="K9" s="24"/>
    </row>
    <row r="10" spans="1:11" ht="12">
      <c r="A10" s="31">
        <v>38191</v>
      </c>
      <c r="B10" s="31">
        <v>38204</v>
      </c>
      <c r="C10" s="212" t="s">
        <v>401</v>
      </c>
      <c r="D10" s="24" t="s">
        <v>550</v>
      </c>
      <c r="E10" s="179" t="s">
        <v>402</v>
      </c>
      <c r="F10" s="221">
        <f t="shared" si="0"/>
        <v>14</v>
      </c>
      <c r="G10" s="226"/>
      <c r="H10">
        <f t="shared" si="1"/>
        <v>0</v>
      </c>
      <c r="I10" s="225"/>
      <c r="J10" s="309"/>
      <c r="K10" s="24"/>
    </row>
    <row r="11" spans="1:11" ht="12">
      <c r="A11" s="31">
        <v>38191</v>
      </c>
      <c r="B11" s="31">
        <v>38206</v>
      </c>
      <c r="C11" s="179" t="s">
        <v>345</v>
      </c>
      <c r="D11" s="187" t="s">
        <v>662</v>
      </c>
      <c r="E11" s="128" t="s">
        <v>677</v>
      </c>
      <c r="F11" s="221">
        <f t="shared" si="0"/>
        <v>16</v>
      </c>
      <c r="G11" s="226">
        <v>46</v>
      </c>
      <c r="H11">
        <f t="shared" si="1"/>
        <v>736</v>
      </c>
      <c r="I11" s="224">
        <f t="shared" si="2"/>
        <v>1104</v>
      </c>
      <c r="J11" s="309">
        <v>274.4</v>
      </c>
      <c r="K11" s="24"/>
    </row>
    <row r="12" spans="1:11" ht="12">
      <c r="A12" s="31">
        <v>38191</v>
      </c>
      <c r="B12" s="31">
        <v>38207</v>
      </c>
      <c r="C12" s="212" t="s">
        <v>346</v>
      </c>
      <c r="D12" s="24" t="s">
        <v>680</v>
      </c>
      <c r="E12" s="128" t="s">
        <v>681</v>
      </c>
      <c r="F12" s="221">
        <f t="shared" si="0"/>
        <v>17</v>
      </c>
      <c r="G12" s="226"/>
      <c r="H12">
        <f t="shared" si="1"/>
        <v>0</v>
      </c>
      <c r="I12" s="225"/>
      <c r="J12" s="309">
        <v>255.85</v>
      </c>
      <c r="K12" s="24"/>
    </row>
    <row r="13" spans="1:11" ht="12">
      <c r="A13" s="31">
        <v>38191</v>
      </c>
      <c r="B13" s="31">
        <v>38210</v>
      </c>
      <c r="C13" s="212" t="s">
        <v>347</v>
      </c>
      <c r="D13" s="24" t="s">
        <v>349</v>
      </c>
      <c r="E13" s="128" t="s">
        <v>759</v>
      </c>
      <c r="F13" s="221">
        <f t="shared" si="0"/>
        <v>20</v>
      </c>
      <c r="G13" s="226"/>
      <c r="H13">
        <f t="shared" si="1"/>
        <v>0</v>
      </c>
      <c r="I13" s="225"/>
      <c r="J13" s="309">
        <v>161</v>
      </c>
      <c r="K13" s="24"/>
    </row>
    <row r="14" spans="1:11" ht="12">
      <c r="A14" s="31">
        <v>38192</v>
      </c>
      <c r="B14" s="31">
        <v>38201</v>
      </c>
      <c r="C14" s="212" t="s">
        <v>350</v>
      </c>
      <c r="D14" s="187" t="s">
        <v>689</v>
      </c>
      <c r="E14" s="128" t="s">
        <v>690</v>
      </c>
      <c r="F14" s="221">
        <f t="shared" si="0"/>
        <v>10</v>
      </c>
      <c r="G14" s="226">
        <v>46</v>
      </c>
      <c r="H14">
        <f t="shared" si="1"/>
        <v>460</v>
      </c>
      <c r="I14" s="224">
        <f t="shared" si="2"/>
        <v>690</v>
      </c>
      <c r="J14" s="309">
        <v>178.1</v>
      </c>
      <c r="K14" s="24"/>
    </row>
    <row r="15" spans="1:11" ht="12">
      <c r="A15" s="31">
        <v>38193</v>
      </c>
      <c r="B15" s="31">
        <v>38207</v>
      </c>
      <c r="C15" s="212" t="s">
        <v>403</v>
      </c>
      <c r="D15" s="187" t="s">
        <v>667</v>
      </c>
      <c r="E15" s="179" t="s">
        <v>541</v>
      </c>
      <c r="F15" s="221">
        <f t="shared" si="0"/>
        <v>15</v>
      </c>
      <c r="G15" s="226"/>
      <c r="H15">
        <f t="shared" si="1"/>
        <v>0</v>
      </c>
      <c r="I15" s="224">
        <f t="shared" si="2"/>
        <v>0</v>
      </c>
      <c r="J15" s="309"/>
      <c r="K15" s="24"/>
    </row>
    <row r="16" spans="1:11" ht="12">
      <c r="A16" s="31">
        <v>38194</v>
      </c>
      <c r="B16" s="31">
        <v>38214</v>
      </c>
      <c r="C16" s="212" t="s">
        <v>820</v>
      </c>
      <c r="D16" s="24" t="s">
        <v>712</v>
      </c>
      <c r="E16" s="179" t="s">
        <v>713</v>
      </c>
      <c r="F16" s="221">
        <f t="shared" si="0"/>
        <v>21</v>
      </c>
      <c r="G16" s="226"/>
      <c r="H16">
        <f t="shared" si="1"/>
        <v>0</v>
      </c>
      <c r="I16" s="225"/>
      <c r="J16" s="309"/>
      <c r="K16" s="24"/>
    </row>
    <row r="17" spans="1:11" ht="12">
      <c r="A17" s="31">
        <v>38197</v>
      </c>
      <c r="B17" s="31">
        <v>38210</v>
      </c>
      <c r="C17" s="24" t="s">
        <v>409</v>
      </c>
      <c r="D17" s="24" t="s">
        <v>396</v>
      </c>
      <c r="E17" s="179" t="s">
        <v>410</v>
      </c>
      <c r="F17" s="221">
        <f t="shared" si="0"/>
        <v>14</v>
      </c>
      <c r="G17" s="226"/>
      <c r="H17">
        <f t="shared" si="1"/>
        <v>0</v>
      </c>
      <c r="I17" s="225"/>
      <c r="J17" s="309"/>
      <c r="K17" s="24"/>
    </row>
    <row r="18" spans="1:11" ht="12">
      <c r="A18" s="31">
        <v>38200</v>
      </c>
      <c r="B18" s="31">
        <v>38213</v>
      </c>
      <c r="C18" s="24" t="s">
        <v>351</v>
      </c>
      <c r="D18" s="187" t="s">
        <v>768</v>
      </c>
      <c r="E18" s="128" t="s">
        <v>518</v>
      </c>
      <c r="F18" s="221">
        <f t="shared" si="0"/>
        <v>14</v>
      </c>
      <c r="G18" s="226">
        <v>39</v>
      </c>
      <c r="H18">
        <f t="shared" si="1"/>
        <v>546</v>
      </c>
      <c r="I18" s="224">
        <f t="shared" si="2"/>
        <v>819</v>
      </c>
      <c r="J18" s="309">
        <v>210.7</v>
      </c>
      <c r="K18" s="24"/>
    </row>
    <row r="19" spans="1:11" ht="12">
      <c r="A19" s="31">
        <v>38201</v>
      </c>
      <c r="B19" s="31">
        <v>38214</v>
      </c>
      <c r="C19" s="24" t="s">
        <v>352</v>
      </c>
      <c r="D19" s="187" t="s">
        <v>339</v>
      </c>
      <c r="E19" s="128" t="s">
        <v>710</v>
      </c>
      <c r="F19" s="221">
        <f t="shared" si="0"/>
        <v>14</v>
      </c>
      <c r="G19" s="226">
        <v>15</v>
      </c>
      <c r="H19">
        <f t="shared" si="1"/>
        <v>210</v>
      </c>
      <c r="I19" s="224">
        <f t="shared" si="2"/>
        <v>315</v>
      </c>
      <c r="J19" s="309">
        <v>98</v>
      </c>
      <c r="K19" s="24"/>
    </row>
    <row r="20" spans="1:11" ht="12">
      <c r="A20" s="31">
        <v>38202</v>
      </c>
      <c r="B20" s="31">
        <v>38216</v>
      </c>
      <c r="C20" s="212" t="s">
        <v>353</v>
      </c>
      <c r="D20" s="187" t="s">
        <v>524</v>
      </c>
      <c r="E20" s="128" t="s">
        <v>546</v>
      </c>
      <c r="F20" s="221">
        <f t="shared" si="0"/>
        <v>15</v>
      </c>
      <c r="G20" s="226">
        <v>41</v>
      </c>
      <c r="H20">
        <f t="shared" si="1"/>
        <v>615</v>
      </c>
      <c r="I20" s="224">
        <f t="shared" si="2"/>
        <v>922.5</v>
      </c>
      <c r="J20" s="309">
        <v>115.5</v>
      </c>
      <c r="K20" s="24"/>
    </row>
    <row r="21" spans="1:11" ht="12">
      <c r="A21" s="31">
        <v>38203</v>
      </c>
      <c r="B21" s="31">
        <v>38216</v>
      </c>
      <c r="C21" s="212" t="s">
        <v>354</v>
      </c>
      <c r="D21" s="24" t="s">
        <v>683</v>
      </c>
      <c r="E21" s="128" t="s">
        <v>684</v>
      </c>
      <c r="F21" s="221">
        <f t="shared" si="0"/>
        <v>14</v>
      </c>
      <c r="G21" s="226"/>
      <c r="H21">
        <f t="shared" si="1"/>
        <v>0</v>
      </c>
      <c r="I21" s="225"/>
      <c r="J21" s="309">
        <v>112.7</v>
      </c>
      <c r="K21" s="24"/>
    </row>
    <row r="22" spans="1:11" ht="12">
      <c r="A22" s="31">
        <v>38204</v>
      </c>
      <c r="B22" s="31">
        <v>38216</v>
      </c>
      <c r="C22" s="24" t="s">
        <v>238</v>
      </c>
      <c r="D22" s="187" t="s">
        <v>667</v>
      </c>
      <c r="E22" s="179" t="s">
        <v>239</v>
      </c>
      <c r="F22" s="221">
        <f t="shared" si="0"/>
        <v>13</v>
      </c>
      <c r="G22" s="226">
        <v>30</v>
      </c>
      <c r="H22">
        <f t="shared" si="1"/>
        <v>390</v>
      </c>
      <c r="I22" s="224">
        <f t="shared" si="2"/>
        <v>585</v>
      </c>
      <c r="J22" s="309"/>
      <c r="K22" s="24"/>
    </row>
    <row r="23" spans="1:11" ht="12">
      <c r="A23" s="31">
        <v>38205</v>
      </c>
      <c r="B23" s="31">
        <v>38219</v>
      </c>
      <c r="C23" s="179" t="s">
        <v>523</v>
      </c>
      <c r="D23" s="24" t="s">
        <v>355</v>
      </c>
      <c r="E23" s="128" t="s">
        <v>700</v>
      </c>
      <c r="F23" s="221">
        <f t="shared" si="0"/>
        <v>15</v>
      </c>
      <c r="G23" s="226"/>
      <c r="H23">
        <f t="shared" si="1"/>
        <v>0</v>
      </c>
      <c r="I23" s="225"/>
      <c r="J23" s="309">
        <v>252</v>
      </c>
      <c r="K23" s="24" t="s">
        <v>246</v>
      </c>
    </row>
    <row r="24" spans="1:11" ht="12">
      <c r="A24" s="31">
        <v>38215</v>
      </c>
      <c r="B24" s="31">
        <v>38228</v>
      </c>
      <c r="C24" s="212" t="s">
        <v>404</v>
      </c>
      <c r="D24" s="187" t="s">
        <v>667</v>
      </c>
      <c r="E24" s="179" t="s">
        <v>668</v>
      </c>
      <c r="F24" s="221">
        <f t="shared" si="0"/>
        <v>14</v>
      </c>
      <c r="G24" s="226">
        <v>21</v>
      </c>
      <c r="H24">
        <f t="shared" si="1"/>
        <v>294</v>
      </c>
      <c r="I24" s="224">
        <f t="shared" si="2"/>
        <v>441</v>
      </c>
      <c r="J24" s="309"/>
      <c r="K24" s="24"/>
    </row>
    <row r="25" spans="1:11" ht="12">
      <c r="A25" s="31">
        <v>38215</v>
      </c>
      <c r="B25" s="31">
        <v>38229</v>
      </c>
      <c r="C25" s="24" t="s">
        <v>694</v>
      </c>
      <c r="D25" s="187" t="s">
        <v>366</v>
      </c>
      <c r="E25" s="128" t="s">
        <v>697</v>
      </c>
      <c r="F25" s="221">
        <f t="shared" si="0"/>
        <v>15</v>
      </c>
      <c r="G25" s="226">
        <v>44</v>
      </c>
      <c r="H25">
        <f t="shared" si="1"/>
        <v>660</v>
      </c>
      <c r="I25" s="224">
        <f t="shared" si="2"/>
        <v>990</v>
      </c>
      <c r="J25" s="309">
        <v>246.75</v>
      </c>
      <c r="K25" s="24"/>
    </row>
    <row r="26" spans="1:11" ht="12">
      <c r="A26" s="31">
        <v>38217</v>
      </c>
      <c r="B26" s="31">
        <v>38232</v>
      </c>
      <c r="C26" s="212" t="s">
        <v>356</v>
      </c>
      <c r="D26" s="24" t="s">
        <v>550</v>
      </c>
      <c r="E26" s="128" t="s">
        <v>724</v>
      </c>
      <c r="F26" s="221">
        <f t="shared" si="0"/>
        <v>16</v>
      </c>
      <c r="G26" s="226"/>
      <c r="H26">
        <f t="shared" si="1"/>
        <v>0</v>
      </c>
      <c r="I26" s="225"/>
      <c r="J26" s="309">
        <v>380.8</v>
      </c>
      <c r="K26" s="24"/>
    </row>
    <row r="27" spans="1:11" ht="12">
      <c r="A27" s="31">
        <v>38219</v>
      </c>
      <c r="B27" s="31">
        <v>38226</v>
      </c>
      <c r="C27" s="24" t="s">
        <v>405</v>
      </c>
      <c r="D27" s="187" t="s">
        <v>406</v>
      </c>
      <c r="E27" s="179" t="s">
        <v>407</v>
      </c>
      <c r="F27" s="221">
        <f t="shared" si="0"/>
        <v>8</v>
      </c>
      <c r="G27" s="226">
        <v>24</v>
      </c>
      <c r="H27">
        <f t="shared" si="1"/>
        <v>192</v>
      </c>
      <c r="I27" s="224">
        <f t="shared" si="2"/>
        <v>288</v>
      </c>
      <c r="J27" s="309"/>
      <c r="K27" s="24"/>
    </row>
    <row r="28" spans="1:11" ht="12">
      <c r="A28" s="35">
        <v>38219</v>
      </c>
      <c r="B28" s="35">
        <v>38233</v>
      </c>
      <c r="C28" s="36" t="s">
        <v>357</v>
      </c>
      <c r="D28" s="36" t="s">
        <v>358</v>
      </c>
      <c r="E28" s="214" t="s">
        <v>738</v>
      </c>
      <c r="F28" s="221">
        <f t="shared" si="0"/>
        <v>15</v>
      </c>
      <c r="G28" s="227"/>
      <c r="H28">
        <f t="shared" si="1"/>
        <v>0</v>
      </c>
      <c r="I28" s="225"/>
      <c r="J28" s="308"/>
      <c r="K28" s="36"/>
    </row>
    <row r="29" spans="1:11" ht="12">
      <c r="A29" s="31">
        <v>38219</v>
      </c>
      <c r="B29" s="31">
        <v>38233</v>
      </c>
      <c r="C29" s="212" t="s">
        <v>359</v>
      </c>
      <c r="D29" s="24" t="s">
        <v>712</v>
      </c>
      <c r="E29" s="128" t="s">
        <v>726</v>
      </c>
      <c r="F29" s="221">
        <f t="shared" si="0"/>
        <v>15</v>
      </c>
      <c r="G29" s="226"/>
      <c r="H29">
        <f t="shared" si="1"/>
        <v>0</v>
      </c>
      <c r="I29" s="225"/>
      <c r="J29" s="309">
        <v>168</v>
      </c>
      <c r="K29" s="24"/>
    </row>
    <row r="30" spans="1:11" ht="12">
      <c r="A30" s="31">
        <v>38219</v>
      </c>
      <c r="B30" s="31">
        <v>38234</v>
      </c>
      <c r="C30" s="24" t="s">
        <v>547</v>
      </c>
      <c r="D30" s="187" t="s">
        <v>720</v>
      </c>
      <c r="E30" s="128" t="s">
        <v>721</v>
      </c>
      <c r="F30" s="221">
        <f t="shared" si="0"/>
        <v>16</v>
      </c>
      <c r="G30" s="226">
        <v>25</v>
      </c>
      <c r="H30">
        <f t="shared" si="1"/>
        <v>400</v>
      </c>
      <c r="I30" s="224">
        <f t="shared" si="2"/>
        <v>600</v>
      </c>
      <c r="J30" s="309">
        <v>145.6</v>
      </c>
      <c r="K30" s="24"/>
    </row>
    <row r="31" spans="1:11" ht="12">
      <c r="A31" s="31">
        <v>38222</v>
      </c>
      <c r="B31" s="31">
        <v>38230</v>
      </c>
      <c r="C31" s="212" t="s">
        <v>360</v>
      </c>
      <c r="D31" s="24" t="s">
        <v>683</v>
      </c>
      <c r="E31" s="128" t="s">
        <v>684</v>
      </c>
      <c r="F31" s="221">
        <f t="shared" si="0"/>
        <v>9</v>
      </c>
      <c r="G31" s="226"/>
      <c r="H31">
        <f t="shared" si="1"/>
        <v>0</v>
      </c>
      <c r="I31" s="225"/>
      <c r="J31" s="309">
        <v>100.8</v>
      </c>
      <c r="K31" s="24"/>
    </row>
    <row r="32" spans="1:11" ht="12">
      <c r="A32" s="31">
        <v>38224</v>
      </c>
      <c r="B32" s="31">
        <v>38234</v>
      </c>
      <c r="C32" s="212" t="s">
        <v>408</v>
      </c>
      <c r="D32" s="187" t="s">
        <v>526</v>
      </c>
      <c r="E32" s="128" t="s">
        <v>754</v>
      </c>
      <c r="F32" s="221">
        <f t="shared" si="0"/>
        <v>11</v>
      </c>
      <c r="G32" s="226">
        <v>21</v>
      </c>
      <c r="H32">
        <f t="shared" si="1"/>
        <v>231</v>
      </c>
      <c r="I32" s="224">
        <f t="shared" si="2"/>
        <v>346.5</v>
      </c>
      <c r="J32" s="309">
        <v>92.4</v>
      </c>
      <c r="K32" s="24"/>
    </row>
    <row r="33" spans="1:11" ht="12">
      <c r="A33" s="31"/>
      <c r="B33" s="31"/>
      <c r="C33" s="24"/>
      <c r="D33" s="179"/>
      <c r="E33" s="179"/>
      <c r="F33" s="221"/>
      <c r="G33" s="179"/>
      <c r="I33" s="225"/>
      <c r="J33" s="309"/>
      <c r="K33" s="24"/>
    </row>
    <row r="34" spans="1:11" ht="12">
      <c r="A34" s="31"/>
      <c r="B34" s="31"/>
      <c r="C34" s="179"/>
      <c r="D34" s="179"/>
      <c r="E34" s="179"/>
      <c r="F34" s="221"/>
      <c r="G34" s="179"/>
      <c r="I34" s="225"/>
      <c r="J34" s="309"/>
      <c r="K34" s="24"/>
    </row>
    <row r="35" spans="1:11" ht="12">
      <c r="A35" s="24"/>
      <c r="B35" s="24"/>
      <c r="C35" s="24"/>
      <c r="D35" s="24"/>
      <c r="E35" s="179"/>
      <c r="F35" s="221"/>
      <c r="G35" s="179"/>
      <c r="I35" s="225"/>
      <c r="J35" s="309"/>
      <c r="K35" s="24"/>
    </row>
    <row r="36" spans="1:11" ht="12">
      <c r="A36" s="31">
        <v>38276</v>
      </c>
      <c r="B36" s="31">
        <v>38283</v>
      </c>
      <c r="C36" s="24" t="s">
        <v>361</v>
      </c>
      <c r="D36" s="187" t="s">
        <v>363</v>
      </c>
      <c r="E36" s="128" t="s">
        <v>518</v>
      </c>
      <c r="F36" s="221">
        <f t="shared" si="0"/>
        <v>8</v>
      </c>
      <c r="G36" s="128">
        <v>27</v>
      </c>
      <c r="H36">
        <f t="shared" si="1"/>
        <v>216</v>
      </c>
      <c r="I36" s="224">
        <f t="shared" si="2"/>
        <v>324</v>
      </c>
      <c r="J36" s="309">
        <v>67.2</v>
      </c>
      <c r="K36" s="24"/>
    </row>
    <row r="37" spans="1:11" ht="12">
      <c r="A37" s="31">
        <v>38276</v>
      </c>
      <c r="B37" s="31">
        <v>38283</v>
      </c>
      <c r="C37" s="24" t="s">
        <v>556</v>
      </c>
      <c r="D37" s="24" t="s">
        <v>355</v>
      </c>
      <c r="E37" s="128" t="s">
        <v>364</v>
      </c>
      <c r="F37" s="221">
        <f t="shared" si="0"/>
        <v>8</v>
      </c>
      <c r="G37" s="128">
        <v>21</v>
      </c>
      <c r="H37">
        <f t="shared" si="1"/>
        <v>168</v>
      </c>
      <c r="I37" s="224">
        <f t="shared" si="2"/>
        <v>252</v>
      </c>
      <c r="J37" s="309">
        <v>81.2</v>
      </c>
      <c r="K37" s="24"/>
    </row>
    <row r="38" spans="9:10" ht="12">
      <c r="I38" s="155">
        <f>SUM(I6:I37)</f>
        <v>9760.5</v>
      </c>
      <c r="J38" s="155">
        <f>SUM(J6:J37)</f>
        <v>3447.45</v>
      </c>
    </row>
    <row r="40" ht="12">
      <c r="A40" t="s">
        <v>253</v>
      </c>
    </row>
    <row r="41" spans="2:3" ht="12">
      <c r="B41" t="s">
        <v>254</v>
      </c>
      <c r="C41" s="155">
        <v>2634</v>
      </c>
    </row>
    <row r="42" spans="2:3" ht="12">
      <c r="B42" t="s">
        <v>255</v>
      </c>
      <c r="C42" s="155">
        <v>9760.5</v>
      </c>
    </row>
    <row r="43" spans="2:3" ht="12">
      <c r="B43" t="s">
        <v>256</v>
      </c>
      <c r="C43" s="155">
        <v>882</v>
      </c>
    </row>
    <row r="44" spans="2:3" ht="12">
      <c r="B44" t="s">
        <v>677</v>
      </c>
      <c r="C44" s="155">
        <v>369</v>
      </c>
    </row>
    <row r="45" spans="2:3" ht="12">
      <c r="B45" t="s">
        <v>257</v>
      </c>
      <c r="C45" s="155">
        <v>1260</v>
      </c>
    </row>
    <row r="46" ht="12">
      <c r="C46" s="155">
        <f>SUM(C41:C45)</f>
        <v>14905.5</v>
      </c>
    </row>
    <row r="47" spans="2:3" ht="12">
      <c r="B47" t="s">
        <v>258</v>
      </c>
      <c r="C47" s="155">
        <v>16400</v>
      </c>
    </row>
    <row r="48" ht="12">
      <c r="C48" s="155">
        <f>SUM(C47-C46)</f>
        <v>1494.5</v>
      </c>
    </row>
  </sheetData>
  <sheetProtection/>
  <printOptions/>
  <pageMargins left="0.787401575" right="0.787401575" top="0.984251969" bottom="0.53" header="0.4921259845" footer="0.492125984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I5" sqref="I5"/>
    </sheetView>
  </sheetViews>
  <sheetFormatPr defaultColWidth="11.421875" defaultRowHeight="12.75"/>
  <cols>
    <col min="1" max="1" width="4.8515625" style="0" customWidth="1"/>
    <col min="4" max="4" width="17.421875" style="0" customWidth="1"/>
    <col min="5" max="5" width="10.8515625" style="110" customWidth="1"/>
    <col min="6" max="6" width="9.140625" style="110" customWidth="1"/>
    <col min="7" max="7" width="8.28125" style="55" customWidth="1"/>
    <col min="8" max="8" width="10.8515625" style="105" customWidth="1"/>
    <col min="9" max="9" width="6.421875" style="107" customWidth="1"/>
  </cols>
  <sheetData>
    <row r="1" spans="1:18" s="24" customFormat="1" ht="54.75">
      <c r="A1" s="57" t="s">
        <v>654</v>
      </c>
      <c r="B1" s="57" t="s">
        <v>782</v>
      </c>
      <c r="C1" s="57" t="s">
        <v>783</v>
      </c>
      <c r="D1" s="57" t="s">
        <v>773</v>
      </c>
      <c r="E1" s="59" t="s">
        <v>774</v>
      </c>
      <c r="F1" s="59" t="s">
        <v>774</v>
      </c>
      <c r="G1" s="59" t="s">
        <v>774</v>
      </c>
      <c r="H1" s="88" t="s">
        <v>775</v>
      </c>
      <c r="I1" s="106" t="s">
        <v>776</v>
      </c>
      <c r="J1" s="57" t="s">
        <v>500</v>
      </c>
      <c r="K1" s="57" t="s">
        <v>655</v>
      </c>
      <c r="L1" s="64" t="s">
        <v>656</v>
      </c>
      <c r="M1" s="57" t="s">
        <v>780</v>
      </c>
      <c r="N1" s="90" t="s">
        <v>657</v>
      </c>
      <c r="O1" s="79" t="s">
        <v>656</v>
      </c>
      <c r="P1" s="79" t="s">
        <v>780</v>
      </c>
      <c r="Q1" s="84" t="s">
        <v>328</v>
      </c>
      <c r="R1" s="85" t="s">
        <v>329</v>
      </c>
    </row>
    <row r="2" spans="1:18" s="24" customFormat="1" ht="12.75">
      <c r="A2" s="111">
        <v>1</v>
      </c>
      <c r="B2" s="112" t="s">
        <v>367</v>
      </c>
      <c r="C2" s="112" t="s">
        <v>368</v>
      </c>
      <c r="D2" s="116" t="s">
        <v>369</v>
      </c>
      <c r="E2" s="59"/>
      <c r="F2" s="113" t="s">
        <v>370</v>
      </c>
      <c r="G2" s="59"/>
      <c r="H2" s="114">
        <v>160</v>
      </c>
      <c r="I2" s="115">
        <v>7</v>
      </c>
      <c r="J2" s="111" t="s">
        <v>366</v>
      </c>
      <c r="K2" s="111" t="s">
        <v>697</v>
      </c>
      <c r="L2" s="111">
        <v>30</v>
      </c>
      <c r="M2" s="111"/>
      <c r="N2" s="90"/>
      <c r="O2" s="79"/>
      <c r="P2" s="79"/>
      <c r="Q2" s="84"/>
      <c r="R2" s="85"/>
    </row>
    <row r="3" spans="1:18" s="24" customFormat="1" ht="12.75">
      <c r="A3" s="57"/>
      <c r="B3" s="57"/>
      <c r="C3" s="57"/>
      <c r="D3" s="57"/>
      <c r="E3" s="59"/>
      <c r="F3" s="59"/>
      <c r="G3" s="59"/>
      <c r="H3" s="88"/>
      <c r="I3" s="106"/>
      <c r="J3" s="57"/>
      <c r="K3" s="57"/>
      <c r="L3" s="64"/>
      <c r="M3" s="57"/>
      <c r="N3" s="90"/>
      <c r="O3" s="79"/>
      <c r="P3" s="79"/>
      <c r="Q3" s="84"/>
      <c r="R3" s="85"/>
    </row>
    <row r="4" spans="1:12" s="24" customFormat="1" ht="12">
      <c r="A4" s="24">
        <v>2</v>
      </c>
      <c r="B4" s="31">
        <v>38189</v>
      </c>
      <c r="C4" s="31">
        <v>38203</v>
      </c>
      <c r="D4" s="24" t="s">
        <v>472</v>
      </c>
      <c r="E4" s="63"/>
      <c r="F4" s="63" t="s">
        <v>805</v>
      </c>
      <c r="G4" s="53"/>
      <c r="H4" s="108">
        <v>485</v>
      </c>
      <c r="I4" s="32">
        <f>(C4-B4)+1</f>
        <v>15</v>
      </c>
      <c r="J4" s="24" t="s">
        <v>662</v>
      </c>
      <c r="K4" s="24" t="s">
        <v>340</v>
      </c>
      <c r="L4" s="24">
        <v>40</v>
      </c>
    </row>
    <row r="5" spans="1:12" s="24" customFormat="1" ht="12">
      <c r="A5" s="24">
        <v>3</v>
      </c>
      <c r="B5" s="109">
        <v>38190</v>
      </c>
      <c r="C5" s="31">
        <v>38203</v>
      </c>
      <c r="D5" s="24" t="s">
        <v>341</v>
      </c>
      <c r="E5" s="63" t="s">
        <v>801</v>
      </c>
      <c r="F5" s="63"/>
      <c r="G5" s="53"/>
      <c r="H5" s="108">
        <v>200</v>
      </c>
      <c r="I5" s="32">
        <f aca="true" t="shared" si="0" ref="I5:I25">(C5-B5)+1</f>
        <v>14</v>
      </c>
      <c r="J5" s="24" t="s">
        <v>674</v>
      </c>
      <c r="K5" s="24" t="s">
        <v>752</v>
      </c>
      <c r="L5" s="24">
        <v>30</v>
      </c>
    </row>
    <row r="6" spans="1:12" s="24" customFormat="1" ht="12">
      <c r="A6" s="24">
        <v>4</v>
      </c>
      <c r="B6" s="31">
        <v>38190</v>
      </c>
      <c r="C6" s="31">
        <v>38204</v>
      </c>
      <c r="D6" s="24" t="s">
        <v>342</v>
      </c>
      <c r="E6" s="63" t="s">
        <v>343</v>
      </c>
      <c r="F6" s="63"/>
      <c r="G6" s="53"/>
      <c r="H6" s="108">
        <v>420</v>
      </c>
      <c r="I6" s="32">
        <f t="shared" si="0"/>
        <v>15</v>
      </c>
      <c r="J6" s="24" t="s">
        <v>344</v>
      </c>
      <c r="K6" s="24" t="s">
        <v>748</v>
      </c>
      <c r="L6" s="24">
        <v>31</v>
      </c>
    </row>
    <row r="7" spans="1:12" s="24" customFormat="1" ht="12">
      <c r="A7" s="24">
        <v>5</v>
      </c>
      <c r="B7" s="31">
        <v>38191</v>
      </c>
      <c r="C7" s="31">
        <v>38206</v>
      </c>
      <c r="D7" s="24" t="s">
        <v>345</v>
      </c>
      <c r="E7" s="63"/>
      <c r="F7" s="63" t="s">
        <v>808</v>
      </c>
      <c r="G7" s="53"/>
      <c r="H7" s="108">
        <v>450</v>
      </c>
      <c r="I7" s="32">
        <f t="shared" si="0"/>
        <v>16</v>
      </c>
      <c r="J7" s="24" t="s">
        <v>662</v>
      </c>
      <c r="K7" s="24" t="s">
        <v>677</v>
      </c>
      <c r="L7" s="24">
        <v>37</v>
      </c>
    </row>
    <row r="8" spans="1:12" s="24" customFormat="1" ht="12">
      <c r="A8" s="24">
        <v>6</v>
      </c>
      <c r="B8" s="31">
        <v>38191</v>
      </c>
      <c r="C8" s="31">
        <v>38207</v>
      </c>
      <c r="D8" s="24" t="s">
        <v>346</v>
      </c>
      <c r="E8" s="63"/>
      <c r="F8" s="63" t="s">
        <v>805</v>
      </c>
      <c r="G8" s="53"/>
      <c r="H8" s="108">
        <v>495</v>
      </c>
      <c r="I8" s="32">
        <f t="shared" si="0"/>
        <v>17</v>
      </c>
      <c r="J8" s="24" t="s">
        <v>680</v>
      </c>
      <c r="K8" s="24" t="s">
        <v>681</v>
      </c>
      <c r="L8" s="24">
        <v>45</v>
      </c>
    </row>
    <row r="9" spans="1:12" s="24" customFormat="1" ht="12">
      <c r="A9" s="24">
        <v>7</v>
      </c>
      <c r="B9" s="31">
        <v>38191</v>
      </c>
      <c r="C9" s="31">
        <v>38210</v>
      </c>
      <c r="D9" s="24" t="s">
        <v>347</v>
      </c>
      <c r="E9" s="63"/>
      <c r="F9" s="63"/>
      <c r="G9" s="53" t="s">
        <v>348</v>
      </c>
      <c r="H9" s="108">
        <v>495</v>
      </c>
      <c r="I9" s="32">
        <f t="shared" si="0"/>
        <v>20</v>
      </c>
      <c r="J9" s="24" t="s">
        <v>349</v>
      </c>
      <c r="K9" s="24" t="s">
        <v>759</v>
      </c>
      <c r="L9" s="24">
        <v>16</v>
      </c>
    </row>
    <row r="10" spans="1:12" s="24" customFormat="1" ht="12">
      <c r="A10" s="24">
        <v>8</v>
      </c>
      <c r="B10" s="31">
        <v>38192</v>
      </c>
      <c r="C10" s="31">
        <v>38201</v>
      </c>
      <c r="D10" s="24" t="s">
        <v>350</v>
      </c>
      <c r="E10" s="63" t="s">
        <v>801</v>
      </c>
      <c r="F10" s="63"/>
      <c r="G10" s="53"/>
      <c r="H10" s="108">
        <v>275</v>
      </c>
      <c r="I10" s="32">
        <f t="shared" si="0"/>
        <v>10</v>
      </c>
      <c r="J10" s="24" t="s">
        <v>689</v>
      </c>
      <c r="K10" s="24" t="s">
        <v>690</v>
      </c>
      <c r="L10" s="24">
        <v>40</v>
      </c>
    </row>
    <row r="11" spans="1:12" s="24" customFormat="1" ht="12">
      <c r="A11" s="24">
        <v>9</v>
      </c>
      <c r="B11" s="31">
        <v>38200</v>
      </c>
      <c r="C11" s="31">
        <v>38213</v>
      </c>
      <c r="D11" s="24" t="s">
        <v>351</v>
      </c>
      <c r="E11" s="63"/>
      <c r="F11" s="63" t="s">
        <v>808</v>
      </c>
      <c r="G11" s="53"/>
      <c r="H11" s="108">
        <v>469</v>
      </c>
      <c r="I11" s="32">
        <f t="shared" si="0"/>
        <v>14</v>
      </c>
      <c r="J11" s="24" t="s">
        <v>768</v>
      </c>
      <c r="K11" s="24" t="s">
        <v>518</v>
      </c>
      <c r="L11" s="24">
        <v>35</v>
      </c>
    </row>
    <row r="12" spans="1:12" s="24" customFormat="1" ht="12">
      <c r="A12" s="24">
        <v>10</v>
      </c>
      <c r="B12" s="31">
        <v>38201</v>
      </c>
      <c r="C12" s="31">
        <v>38214</v>
      </c>
      <c r="D12" s="24" t="s">
        <v>352</v>
      </c>
      <c r="E12" s="63"/>
      <c r="F12" s="63" t="s">
        <v>856</v>
      </c>
      <c r="G12" s="53"/>
      <c r="H12" s="108">
        <v>395</v>
      </c>
      <c r="I12" s="32">
        <f t="shared" si="0"/>
        <v>14</v>
      </c>
      <c r="J12" s="24" t="s">
        <v>339</v>
      </c>
      <c r="K12" s="24" t="s">
        <v>710</v>
      </c>
      <c r="L12" s="24">
        <v>21</v>
      </c>
    </row>
    <row r="13" spans="1:12" s="24" customFormat="1" ht="12">
      <c r="A13" s="24">
        <v>11</v>
      </c>
      <c r="B13" s="31">
        <v>38202</v>
      </c>
      <c r="C13" s="31">
        <v>38216</v>
      </c>
      <c r="D13" s="24" t="s">
        <v>353</v>
      </c>
      <c r="E13" s="63"/>
      <c r="F13" s="63" t="s">
        <v>808</v>
      </c>
      <c r="G13" s="53"/>
      <c r="H13" s="108">
        <v>425</v>
      </c>
      <c r="I13" s="32">
        <f t="shared" si="0"/>
        <v>15</v>
      </c>
      <c r="J13" s="24" t="s">
        <v>524</v>
      </c>
      <c r="K13" s="24" t="s">
        <v>546</v>
      </c>
      <c r="L13" s="24">
        <v>41</v>
      </c>
    </row>
    <row r="14" spans="1:12" s="24" customFormat="1" ht="12">
      <c r="A14" s="24">
        <v>12</v>
      </c>
      <c r="B14" s="31">
        <v>38203</v>
      </c>
      <c r="C14" s="31">
        <v>38216</v>
      </c>
      <c r="D14" s="24" t="s">
        <v>354</v>
      </c>
      <c r="E14" s="63"/>
      <c r="F14" s="63" t="s">
        <v>866</v>
      </c>
      <c r="G14" s="53"/>
      <c r="H14" s="108">
        <v>355</v>
      </c>
      <c r="I14" s="32">
        <f t="shared" si="0"/>
        <v>14</v>
      </c>
      <c r="J14" s="24" t="s">
        <v>683</v>
      </c>
      <c r="K14" s="24" t="s">
        <v>684</v>
      </c>
      <c r="L14" s="24">
        <v>15</v>
      </c>
    </row>
    <row r="15" spans="1:12" s="24" customFormat="1" ht="12">
      <c r="A15" s="24">
        <v>13</v>
      </c>
      <c r="B15" s="31">
        <v>38205</v>
      </c>
      <c r="C15" s="31">
        <v>38219</v>
      </c>
      <c r="D15" s="24" t="s">
        <v>523</v>
      </c>
      <c r="E15" s="63"/>
      <c r="F15" s="63" t="s">
        <v>821</v>
      </c>
      <c r="G15" s="53"/>
      <c r="H15" s="108">
        <v>470</v>
      </c>
      <c r="I15" s="32">
        <f t="shared" si="0"/>
        <v>15</v>
      </c>
      <c r="J15" s="24" t="s">
        <v>355</v>
      </c>
      <c r="K15" s="24" t="s">
        <v>700</v>
      </c>
      <c r="L15" s="24">
        <v>40</v>
      </c>
    </row>
    <row r="16" spans="1:12" s="24" customFormat="1" ht="12">
      <c r="A16" s="24">
        <v>14</v>
      </c>
      <c r="B16" s="31">
        <v>38215</v>
      </c>
      <c r="C16" s="31">
        <v>38229</v>
      </c>
      <c r="D16" s="24" t="s">
        <v>694</v>
      </c>
      <c r="E16" s="63"/>
      <c r="F16" s="63" t="s">
        <v>796</v>
      </c>
      <c r="G16" s="53"/>
      <c r="H16" s="108" t="s">
        <v>365</v>
      </c>
      <c r="I16" s="32">
        <f t="shared" si="0"/>
        <v>15</v>
      </c>
      <c r="J16" s="24" t="s">
        <v>366</v>
      </c>
      <c r="K16" s="24" t="s">
        <v>697</v>
      </c>
      <c r="L16" s="24">
        <v>30</v>
      </c>
    </row>
    <row r="17" spans="1:12" s="24" customFormat="1" ht="12">
      <c r="A17" s="24">
        <v>15</v>
      </c>
      <c r="B17" s="31">
        <v>38217</v>
      </c>
      <c r="C17" s="31">
        <v>38232</v>
      </c>
      <c r="D17" s="24" t="s">
        <v>356</v>
      </c>
      <c r="E17" s="63"/>
      <c r="F17" s="63" t="s">
        <v>665</v>
      </c>
      <c r="G17" s="53"/>
      <c r="H17" s="108">
        <v>395</v>
      </c>
      <c r="I17" s="32">
        <f t="shared" si="0"/>
        <v>16</v>
      </c>
      <c r="J17" s="24" t="s">
        <v>550</v>
      </c>
      <c r="K17" s="24" t="s">
        <v>724</v>
      </c>
      <c r="L17" s="24">
        <v>15</v>
      </c>
    </row>
    <row r="18" spans="1:12" s="36" customFormat="1" ht="12">
      <c r="A18" s="36">
        <v>16</v>
      </c>
      <c r="B18" s="35">
        <v>38219</v>
      </c>
      <c r="C18" s="35">
        <v>38233</v>
      </c>
      <c r="D18" s="36" t="s">
        <v>357</v>
      </c>
      <c r="E18" s="93"/>
      <c r="F18" s="93" t="s">
        <v>866</v>
      </c>
      <c r="G18" s="94"/>
      <c r="H18" s="120">
        <v>390</v>
      </c>
      <c r="I18" s="40">
        <f t="shared" si="0"/>
        <v>15</v>
      </c>
      <c r="J18" s="36" t="s">
        <v>358</v>
      </c>
      <c r="K18" s="36" t="s">
        <v>738</v>
      </c>
      <c r="L18" s="36">
        <v>33</v>
      </c>
    </row>
    <row r="19" spans="1:12" s="24" customFormat="1" ht="12">
      <c r="A19" s="24">
        <v>17</v>
      </c>
      <c r="B19" s="31">
        <v>38219</v>
      </c>
      <c r="C19" s="31">
        <v>38233</v>
      </c>
      <c r="D19" s="24" t="s">
        <v>359</v>
      </c>
      <c r="E19" s="63" t="s">
        <v>801</v>
      </c>
      <c r="F19" s="63"/>
      <c r="G19" s="53"/>
      <c r="H19" s="108">
        <v>270</v>
      </c>
      <c r="I19" s="32">
        <f t="shared" si="0"/>
        <v>15</v>
      </c>
      <c r="J19" s="24" t="s">
        <v>712</v>
      </c>
      <c r="K19" s="24" t="s">
        <v>726</v>
      </c>
      <c r="L19" s="24">
        <v>28</v>
      </c>
    </row>
    <row r="20" spans="1:12" s="24" customFormat="1" ht="12">
      <c r="A20" s="24">
        <v>18</v>
      </c>
      <c r="B20" s="31">
        <v>38219</v>
      </c>
      <c r="C20" s="31">
        <v>38234</v>
      </c>
      <c r="D20" s="24" t="s">
        <v>547</v>
      </c>
      <c r="E20" s="63" t="s">
        <v>801</v>
      </c>
      <c r="F20" s="63"/>
      <c r="G20" s="53"/>
      <c r="H20" s="108">
        <v>285</v>
      </c>
      <c r="I20" s="32">
        <f t="shared" si="0"/>
        <v>16</v>
      </c>
      <c r="J20" s="24" t="s">
        <v>720</v>
      </c>
      <c r="K20" s="24" t="s">
        <v>721</v>
      </c>
      <c r="L20" s="24">
        <v>22</v>
      </c>
    </row>
    <row r="21" spans="1:12" s="24" customFormat="1" ht="12">
      <c r="A21" s="24">
        <v>19</v>
      </c>
      <c r="B21" s="31">
        <v>38222</v>
      </c>
      <c r="C21" s="31">
        <v>38230</v>
      </c>
      <c r="D21" s="24" t="s">
        <v>360</v>
      </c>
      <c r="E21" s="63" t="s">
        <v>801</v>
      </c>
      <c r="F21" s="63"/>
      <c r="G21" s="53"/>
      <c r="H21" s="108">
        <v>160</v>
      </c>
      <c r="I21" s="32">
        <f t="shared" si="0"/>
        <v>9</v>
      </c>
      <c r="J21" s="24" t="s">
        <v>683</v>
      </c>
      <c r="K21" s="24" t="s">
        <v>684</v>
      </c>
      <c r="L21" s="24">
        <v>20</v>
      </c>
    </row>
    <row r="22" spans="1:12" s="24" customFormat="1" ht="12">
      <c r="A22" s="24">
        <v>20</v>
      </c>
      <c r="B22" s="31">
        <v>38224</v>
      </c>
      <c r="C22" s="31">
        <v>38234</v>
      </c>
      <c r="D22" s="24" t="s">
        <v>408</v>
      </c>
      <c r="E22" s="63" t="s">
        <v>801</v>
      </c>
      <c r="F22" s="63"/>
      <c r="G22" s="53"/>
      <c r="H22" s="108">
        <v>364</v>
      </c>
      <c r="I22" s="32">
        <f t="shared" si="0"/>
        <v>11</v>
      </c>
      <c r="J22" s="24" t="s">
        <v>526</v>
      </c>
      <c r="K22" s="24" t="s">
        <v>754</v>
      </c>
      <c r="L22" s="24">
        <v>21</v>
      </c>
    </row>
    <row r="23" spans="2:9" s="24" customFormat="1" ht="12">
      <c r="B23" s="31"/>
      <c r="C23" s="31"/>
      <c r="E23" s="63"/>
      <c r="F23" s="63"/>
      <c r="G23" s="53"/>
      <c r="H23" s="108"/>
      <c r="I23" s="32"/>
    </row>
    <row r="24" spans="1:12" s="24" customFormat="1" ht="12">
      <c r="A24" s="24">
        <v>21</v>
      </c>
      <c r="B24" s="31">
        <v>38276</v>
      </c>
      <c r="C24" s="31">
        <v>38283</v>
      </c>
      <c r="D24" s="24" t="s">
        <v>361</v>
      </c>
      <c r="E24" s="63" t="s">
        <v>362</v>
      </c>
      <c r="F24" s="63"/>
      <c r="G24" s="53"/>
      <c r="H24" s="108">
        <v>120</v>
      </c>
      <c r="I24" s="32">
        <f t="shared" si="0"/>
        <v>8</v>
      </c>
      <c r="J24" s="24" t="s">
        <v>363</v>
      </c>
      <c r="K24" s="24" t="s">
        <v>518</v>
      </c>
      <c r="L24" s="24">
        <v>20</v>
      </c>
    </row>
    <row r="25" spans="1:12" s="24" customFormat="1" ht="12">
      <c r="A25" s="24">
        <v>22</v>
      </c>
      <c r="B25" s="31">
        <v>38276</v>
      </c>
      <c r="C25" s="31">
        <v>38283</v>
      </c>
      <c r="D25" s="24" t="s">
        <v>556</v>
      </c>
      <c r="E25" s="63" t="s">
        <v>692</v>
      </c>
      <c r="F25" s="63"/>
      <c r="G25" s="53"/>
      <c r="H25" s="108">
        <v>195</v>
      </c>
      <c r="I25" s="32">
        <f t="shared" si="0"/>
        <v>8</v>
      </c>
      <c r="J25" s="24" t="s">
        <v>355</v>
      </c>
      <c r="K25" s="24" t="s">
        <v>364</v>
      </c>
      <c r="L25" s="24">
        <v>25</v>
      </c>
    </row>
    <row r="26" spans="2:9" s="24" customFormat="1" ht="12">
      <c r="B26" s="31"/>
      <c r="E26" s="63"/>
      <c r="F26" s="63"/>
      <c r="G26" s="53"/>
      <c r="H26" s="108"/>
      <c r="I26" s="32"/>
    </row>
    <row r="27" spans="2:9" s="24" customFormat="1" ht="12">
      <c r="B27" s="31"/>
      <c r="E27" s="63"/>
      <c r="F27" s="63"/>
      <c r="G27" s="53"/>
      <c r="H27" s="108"/>
      <c r="I27" s="32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E25" sqref="E25"/>
    </sheetView>
  </sheetViews>
  <sheetFormatPr defaultColWidth="11.421875" defaultRowHeight="12.75"/>
  <cols>
    <col min="1" max="1" width="3.00390625" style="0" customWidth="1"/>
  </cols>
  <sheetData>
    <row r="1" spans="1:13" ht="12">
      <c r="A1" t="s">
        <v>771</v>
      </c>
      <c r="B1" t="s">
        <v>772</v>
      </c>
      <c r="C1" t="s">
        <v>773</v>
      </c>
      <c r="D1" t="s">
        <v>774</v>
      </c>
      <c r="E1" t="s">
        <v>774</v>
      </c>
      <c r="F1" t="s">
        <v>774</v>
      </c>
      <c r="G1" t="s">
        <v>775</v>
      </c>
      <c r="H1" t="s">
        <v>776</v>
      </c>
      <c r="I1" t="s">
        <v>777</v>
      </c>
      <c r="J1" t="s">
        <v>778</v>
      </c>
      <c r="K1" t="s">
        <v>779</v>
      </c>
      <c r="L1" t="s">
        <v>780</v>
      </c>
      <c r="M1" t="s">
        <v>435</v>
      </c>
    </row>
    <row r="2" spans="4:6" ht="12">
      <c r="D2" t="s">
        <v>558</v>
      </c>
      <c r="E2" t="s">
        <v>785</v>
      </c>
      <c r="F2" t="s">
        <v>786</v>
      </c>
    </row>
    <row r="4" spans="1:13" ht="12">
      <c r="A4">
        <v>1</v>
      </c>
      <c r="B4" t="s">
        <v>436</v>
      </c>
      <c r="C4" t="s">
        <v>787</v>
      </c>
      <c r="E4" s="51">
        <v>41913</v>
      </c>
      <c r="G4" s="50">
        <v>348</v>
      </c>
      <c r="H4">
        <v>10</v>
      </c>
      <c r="I4" t="s">
        <v>561</v>
      </c>
      <c r="J4" t="s">
        <v>790</v>
      </c>
      <c r="K4">
        <v>42</v>
      </c>
      <c r="L4">
        <v>420</v>
      </c>
      <c r="M4" s="50">
        <v>588</v>
      </c>
    </row>
    <row r="5" spans="1:13" ht="12">
      <c r="A5">
        <v>2</v>
      </c>
      <c r="B5" t="s">
        <v>437</v>
      </c>
      <c r="C5" t="s">
        <v>438</v>
      </c>
      <c r="F5" t="s">
        <v>829</v>
      </c>
      <c r="G5" s="50">
        <v>270</v>
      </c>
      <c r="H5">
        <v>7</v>
      </c>
      <c r="I5" t="s">
        <v>712</v>
      </c>
      <c r="J5" t="s">
        <v>565</v>
      </c>
      <c r="K5">
        <v>7</v>
      </c>
      <c r="L5">
        <v>49</v>
      </c>
      <c r="M5" s="50">
        <v>68.6</v>
      </c>
    </row>
    <row r="6" spans="1:13" ht="12">
      <c r="A6">
        <v>3</v>
      </c>
      <c r="B6" t="s">
        <v>439</v>
      </c>
      <c r="C6" t="s">
        <v>440</v>
      </c>
      <c r="D6" s="52">
        <v>37233</v>
      </c>
      <c r="G6" s="50">
        <v>285</v>
      </c>
      <c r="H6">
        <v>14</v>
      </c>
      <c r="I6" t="s">
        <v>599</v>
      </c>
      <c r="J6" t="s">
        <v>752</v>
      </c>
      <c r="K6">
        <v>20</v>
      </c>
      <c r="L6">
        <v>280</v>
      </c>
      <c r="M6" s="50">
        <v>392</v>
      </c>
    </row>
    <row r="7" spans="1:13" ht="12">
      <c r="A7">
        <v>4</v>
      </c>
      <c r="B7" t="s">
        <v>441</v>
      </c>
      <c r="C7" t="s">
        <v>442</v>
      </c>
      <c r="E7" t="s">
        <v>808</v>
      </c>
      <c r="G7" s="50">
        <v>770</v>
      </c>
      <c r="H7">
        <v>17</v>
      </c>
      <c r="I7" t="s">
        <v>741</v>
      </c>
      <c r="J7" t="s">
        <v>443</v>
      </c>
      <c r="K7">
        <v>35</v>
      </c>
      <c r="L7">
        <v>595</v>
      </c>
      <c r="M7" s="50">
        <v>833</v>
      </c>
    </row>
    <row r="8" spans="1:13" ht="12">
      <c r="A8">
        <v>5</v>
      </c>
      <c r="B8" t="s">
        <v>444</v>
      </c>
      <c r="C8" t="s">
        <v>445</v>
      </c>
      <c r="D8" s="52">
        <v>37233</v>
      </c>
      <c r="G8" s="50">
        <v>480</v>
      </c>
      <c r="H8">
        <v>15</v>
      </c>
      <c r="I8" t="s">
        <v>683</v>
      </c>
      <c r="J8" t="s">
        <v>684</v>
      </c>
      <c r="K8">
        <v>32</v>
      </c>
      <c r="L8">
        <v>480</v>
      </c>
      <c r="M8" s="50">
        <v>672</v>
      </c>
    </row>
    <row r="9" spans="1:13" ht="12">
      <c r="A9">
        <v>6</v>
      </c>
      <c r="B9" t="s">
        <v>446</v>
      </c>
      <c r="C9" t="s">
        <v>447</v>
      </c>
      <c r="D9" s="52">
        <v>37233</v>
      </c>
      <c r="G9" s="50">
        <v>550</v>
      </c>
      <c r="H9">
        <v>15</v>
      </c>
      <c r="I9" t="s">
        <v>712</v>
      </c>
      <c r="J9" t="s">
        <v>726</v>
      </c>
      <c r="K9">
        <v>34</v>
      </c>
      <c r="L9">
        <v>510</v>
      </c>
      <c r="M9" s="50">
        <v>714</v>
      </c>
    </row>
    <row r="10" spans="1:13" ht="12">
      <c r="A10">
        <v>7</v>
      </c>
      <c r="B10" t="s">
        <v>448</v>
      </c>
      <c r="C10" t="s">
        <v>449</v>
      </c>
      <c r="E10" t="s">
        <v>805</v>
      </c>
      <c r="G10" s="50">
        <v>800</v>
      </c>
      <c r="H10">
        <v>16</v>
      </c>
      <c r="I10" t="s">
        <v>450</v>
      </c>
      <c r="J10" t="s">
        <v>451</v>
      </c>
      <c r="K10">
        <v>41</v>
      </c>
      <c r="L10">
        <v>656</v>
      </c>
      <c r="M10" s="50">
        <v>918.4</v>
      </c>
    </row>
    <row r="11" spans="1:13" ht="12">
      <c r="A11">
        <v>8</v>
      </c>
      <c r="B11" t="s">
        <v>452</v>
      </c>
      <c r="C11" t="s">
        <v>453</v>
      </c>
      <c r="E11" t="s">
        <v>866</v>
      </c>
      <c r="G11" s="50">
        <v>875</v>
      </c>
      <c r="H11">
        <v>17</v>
      </c>
      <c r="I11" t="s">
        <v>662</v>
      </c>
      <c r="J11" t="s">
        <v>569</v>
      </c>
      <c r="K11">
        <v>40</v>
      </c>
      <c r="L11">
        <v>680</v>
      </c>
      <c r="M11" s="50">
        <v>952</v>
      </c>
    </row>
    <row r="12" spans="1:13" ht="12">
      <c r="A12">
        <v>9</v>
      </c>
      <c r="B12" t="s">
        <v>454</v>
      </c>
      <c r="C12" t="s">
        <v>455</v>
      </c>
      <c r="D12" s="52">
        <v>37233</v>
      </c>
      <c r="G12" s="50">
        <v>450</v>
      </c>
      <c r="H12">
        <v>10</v>
      </c>
      <c r="I12" t="s">
        <v>689</v>
      </c>
      <c r="J12" t="s">
        <v>690</v>
      </c>
      <c r="K12">
        <v>54</v>
      </c>
      <c r="L12">
        <v>540</v>
      </c>
      <c r="M12" s="50">
        <v>756</v>
      </c>
    </row>
    <row r="13" spans="1:13" ht="12">
      <c r="A13">
        <v>10</v>
      </c>
      <c r="B13" t="s">
        <v>456</v>
      </c>
      <c r="C13" t="s">
        <v>457</v>
      </c>
      <c r="F13" t="s">
        <v>574</v>
      </c>
      <c r="G13" s="50">
        <v>795</v>
      </c>
      <c r="H13">
        <v>12</v>
      </c>
      <c r="I13" t="s">
        <v>584</v>
      </c>
      <c r="J13" t="s">
        <v>738</v>
      </c>
      <c r="K13">
        <v>30</v>
      </c>
      <c r="L13">
        <v>360</v>
      </c>
      <c r="M13" s="50">
        <v>504</v>
      </c>
    </row>
    <row r="14" spans="1:13" ht="12">
      <c r="A14">
        <v>11</v>
      </c>
      <c r="B14" t="s">
        <v>458</v>
      </c>
      <c r="C14" t="s">
        <v>459</v>
      </c>
      <c r="E14" t="s">
        <v>808</v>
      </c>
      <c r="G14" s="50">
        <v>860</v>
      </c>
      <c r="H14">
        <v>12</v>
      </c>
      <c r="I14" t="s">
        <v>618</v>
      </c>
      <c r="J14" t="s">
        <v>619</v>
      </c>
      <c r="K14">
        <v>30</v>
      </c>
      <c r="L14">
        <v>360</v>
      </c>
      <c r="M14" s="50">
        <v>504</v>
      </c>
    </row>
    <row r="15" spans="1:13" ht="12">
      <c r="A15">
        <v>12</v>
      </c>
      <c r="B15" t="s">
        <v>460</v>
      </c>
      <c r="C15" t="s">
        <v>461</v>
      </c>
      <c r="E15" t="s">
        <v>808</v>
      </c>
      <c r="G15" s="50">
        <v>620</v>
      </c>
      <c r="H15">
        <v>15</v>
      </c>
      <c r="I15" t="s">
        <v>462</v>
      </c>
      <c r="J15" t="s">
        <v>697</v>
      </c>
      <c r="K15">
        <v>36</v>
      </c>
      <c r="L15">
        <v>540</v>
      </c>
      <c r="M15" s="50">
        <v>756</v>
      </c>
    </row>
    <row r="16" spans="1:13" ht="12">
      <c r="A16">
        <v>13</v>
      </c>
      <c r="B16" t="s">
        <v>463</v>
      </c>
      <c r="C16" t="s">
        <v>464</v>
      </c>
      <c r="D16" s="52">
        <v>37234</v>
      </c>
      <c r="G16" s="50">
        <v>550</v>
      </c>
      <c r="H16">
        <v>13</v>
      </c>
      <c r="I16" t="s">
        <v>662</v>
      </c>
      <c r="J16" t="s">
        <v>571</v>
      </c>
      <c r="K16">
        <v>31</v>
      </c>
      <c r="L16">
        <v>403</v>
      </c>
      <c r="M16" s="50">
        <v>564.2</v>
      </c>
    </row>
    <row r="17" spans="1:13" ht="12">
      <c r="A17">
        <v>14</v>
      </c>
      <c r="B17" t="s">
        <v>460</v>
      </c>
      <c r="C17" t="s">
        <v>465</v>
      </c>
      <c r="E17" s="51">
        <v>43070</v>
      </c>
      <c r="G17" s="50">
        <v>775</v>
      </c>
      <c r="H17">
        <v>15</v>
      </c>
      <c r="I17" t="s">
        <v>863</v>
      </c>
      <c r="J17" t="s">
        <v>466</v>
      </c>
      <c r="K17">
        <v>33</v>
      </c>
      <c r="L17">
        <v>495</v>
      </c>
      <c r="M17" s="50">
        <v>693</v>
      </c>
    </row>
    <row r="18" spans="1:13" ht="12">
      <c r="A18">
        <v>15</v>
      </c>
      <c r="B18" t="s">
        <v>467</v>
      </c>
      <c r="C18" t="s">
        <v>468</v>
      </c>
      <c r="E18" t="s">
        <v>821</v>
      </c>
      <c r="G18" s="50">
        <v>800</v>
      </c>
      <c r="H18">
        <v>21</v>
      </c>
      <c r="I18" t="s">
        <v>712</v>
      </c>
      <c r="J18" t="s">
        <v>713</v>
      </c>
      <c r="K18">
        <v>34</v>
      </c>
      <c r="L18">
        <v>714</v>
      </c>
      <c r="M18" s="50">
        <v>999.6</v>
      </c>
    </row>
    <row r="19" spans="1:13" ht="12">
      <c r="A19">
        <v>26</v>
      </c>
      <c r="B19" t="s">
        <v>496</v>
      </c>
      <c r="C19" t="s">
        <v>497</v>
      </c>
      <c r="E19" t="s">
        <v>494</v>
      </c>
      <c r="G19" s="50">
        <v>650</v>
      </c>
      <c r="H19">
        <v>19</v>
      </c>
      <c r="I19" t="s">
        <v>495</v>
      </c>
      <c r="J19" t="s">
        <v>498</v>
      </c>
      <c r="K19">
        <v>22</v>
      </c>
      <c r="L19">
        <v>418</v>
      </c>
      <c r="M19" s="50">
        <v>585.2</v>
      </c>
    </row>
    <row r="20" spans="1:13" ht="12">
      <c r="A20">
        <v>16</v>
      </c>
      <c r="B20" t="s">
        <v>469</v>
      </c>
      <c r="C20" t="s">
        <v>638</v>
      </c>
      <c r="D20" s="52">
        <v>37233</v>
      </c>
      <c r="G20" s="50">
        <v>350</v>
      </c>
      <c r="H20">
        <v>17</v>
      </c>
      <c r="I20" t="s">
        <v>863</v>
      </c>
      <c r="J20" t="s">
        <v>470</v>
      </c>
      <c r="K20">
        <v>28</v>
      </c>
      <c r="L20">
        <v>476</v>
      </c>
      <c r="M20" s="50">
        <v>666.4</v>
      </c>
    </row>
    <row r="21" spans="1:13" ht="12">
      <c r="A21">
        <v>17</v>
      </c>
      <c r="B21" t="s">
        <v>471</v>
      </c>
      <c r="C21" t="s">
        <v>472</v>
      </c>
      <c r="F21" t="s">
        <v>473</v>
      </c>
      <c r="G21" s="50">
        <v>540</v>
      </c>
      <c r="H21">
        <v>14</v>
      </c>
      <c r="I21" t="s">
        <v>662</v>
      </c>
      <c r="J21" t="s">
        <v>614</v>
      </c>
      <c r="K21">
        <v>48</v>
      </c>
      <c r="L21">
        <v>672</v>
      </c>
      <c r="M21" s="50">
        <v>940.8</v>
      </c>
    </row>
    <row r="22" spans="1:13" ht="12">
      <c r="A22">
        <v>18</v>
      </c>
      <c r="B22" t="s">
        <v>474</v>
      </c>
      <c r="C22" t="s">
        <v>475</v>
      </c>
      <c r="E22" t="s">
        <v>476</v>
      </c>
      <c r="G22" s="50">
        <v>950</v>
      </c>
      <c r="H22">
        <v>16</v>
      </c>
      <c r="I22" t="s">
        <v>667</v>
      </c>
      <c r="J22" t="s">
        <v>668</v>
      </c>
      <c r="K22">
        <v>25</v>
      </c>
      <c r="L22">
        <v>400</v>
      </c>
      <c r="M22" s="50">
        <v>560</v>
      </c>
    </row>
    <row r="23" spans="1:13" ht="12">
      <c r="A23">
        <v>19</v>
      </c>
      <c r="B23" t="s">
        <v>477</v>
      </c>
      <c r="C23" t="s">
        <v>478</v>
      </c>
      <c r="E23" t="s">
        <v>476</v>
      </c>
      <c r="G23" s="50">
        <v>745</v>
      </c>
      <c r="H23">
        <v>9</v>
      </c>
      <c r="I23" t="s">
        <v>671</v>
      </c>
      <c r="J23" t="s">
        <v>672</v>
      </c>
      <c r="K23">
        <v>28</v>
      </c>
      <c r="L23">
        <v>252</v>
      </c>
      <c r="M23" s="50">
        <v>352.8</v>
      </c>
    </row>
    <row r="24" spans="1:13" ht="12">
      <c r="A24">
        <v>20</v>
      </c>
      <c r="B24" t="s">
        <v>479</v>
      </c>
      <c r="C24" t="s">
        <v>865</v>
      </c>
      <c r="E24" t="s">
        <v>866</v>
      </c>
      <c r="G24" s="50">
        <v>698</v>
      </c>
      <c r="H24">
        <v>15</v>
      </c>
      <c r="I24" t="s">
        <v>499</v>
      </c>
      <c r="J24" t="s">
        <v>703</v>
      </c>
      <c r="K24">
        <v>30</v>
      </c>
      <c r="L24">
        <v>450</v>
      </c>
      <c r="M24" s="50">
        <v>630</v>
      </c>
    </row>
    <row r="25" spans="1:13" ht="12">
      <c r="A25">
        <v>21</v>
      </c>
      <c r="B25" t="s">
        <v>479</v>
      </c>
      <c r="C25" t="s">
        <v>481</v>
      </c>
      <c r="D25" s="51">
        <v>41579</v>
      </c>
      <c r="G25" s="50">
        <v>666.66</v>
      </c>
      <c r="H25">
        <v>15</v>
      </c>
      <c r="I25" t="s">
        <v>709</v>
      </c>
      <c r="J25" t="s">
        <v>710</v>
      </c>
      <c r="K25">
        <v>26</v>
      </c>
      <c r="L25">
        <v>364</v>
      </c>
      <c r="M25" s="50">
        <v>509.6</v>
      </c>
    </row>
    <row r="26" spans="1:13" ht="12">
      <c r="A26">
        <v>22</v>
      </c>
      <c r="B26" t="s">
        <v>479</v>
      </c>
      <c r="C26" t="s">
        <v>482</v>
      </c>
      <c r="D26" s="52">
        <v>37233</v>
      </c>
      <c r="G26" t="s">
        <v>483</v>
      </c>
      <c r="H26">
        <v>15</v>
      </c>
      <c r="I26" t="s">
        <v>686</v>
      </c>
      <c r="J26" t="s">
        <v>484</v>
      </c>
      <c r="K26">
        <v>42</v>
      </c>
      <c r="L26">
        <v>630</v>
      </c>
      <c r="M26" s="50">
        <v>882</v>
      </c>
    </row>
    <row r="27" spans="1:13" ht="12">
      <c r="A27">
        <v>23</v>
      </c>
      <c r="B27" t="s">
        <v>485</v>
      </c>
      <c r="C27" t="s">
        <v>486</v>
      </c>
      <c r="E27" t="s">
        <v>808</v>
      </c>
      <c r="G27" s="50">
        <v>900</v>
      </c>
      <c r="H27">
        <v>15</v>
      </c>
      <c r="I27" t="s">
        <v>768</v>
      </c>
      <c r="J27" t="s">
        <v>487</v>
      </c>
      <c r="K27">
        <v>28</v>
      </c>
      <c r="L27">
        <v>420</v>
      </c>
      <c r="M27" s="50">
        <v>588</v>
      </c>
    </row>
    <row r="28" spans="1:13" ht="12">
      <c r="A28">
        <v>24</v>
      </c>
      <c r="B28" t="s">
        <v>485</v>
      </c>
      <c r="C28" t="s">
        <v>488</v>
      </c>
      <c r="E28" t="s">
        <v>792</v>
      </c>
      <c r="G28" s="50">
        <v>600</v>
      </c>
      <c r="H28">
        <v>15</v>
      </c>
      <c r="I28" t="s">
        <v>683</v>
      </c>
      <c r="J28" t="s">
        <v>724</v>
      </c>
      <c r="K28">
        <v>40</v>
      </c>
      <c r="L28">
        <v>600</v>
      </c>
      <c r="M28" s="50">
        <v>840</v>
      </c>
    </row>
    <row r="29" spans="1:13" ht="12">
      <c r="A29">
        <v>25</v>
      </c>
      <c r="B29" t="s">
        <v>489</v>
      </c>
      <c r="C29" t="s">
        <v>490</v>
      </c>
      <c r="D29" s="51">
        <v>41518</v>
      </c>
      <c r="G29" s="50">
        <v>350</v>
      </c>
      <c r="H29">
        <v>9</v>
      </c>
      <c r="I29" t="s">
        <v>491</v>
      </c>
      <c r="J29" t="s">
        <v>700</v>
      </c>
      <c r="K29">
        <v>25</v>
      </c>
      <c r="L29">
        <v>225</v>
      </c>
      <c r="M29" s="50">
        <v>315</v>
      </c>
    </row>
    <row r="32" spans="12:13" ht="12">
      <c r="L32">
        <v>11989</v>
      </c>
      <c r="M32" s="50">
        <v>16784.6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536"/>
  <sheetViews>
    <sheetView zoomScaleSheetLayoutView="100" zoomScalePageLayoutView="0" workbookViewId="0" topLeftCell="A5">
      <selection activeCell="I26" sqref="I26"/>
    </sheetView>
  </sheetViews>
  <sheetFormatPr defaultColWidth="10.8515625" defaultRowHeight="12.75"/>
  <cols>
    <col min="1" max="1" width="3.421875" style="28" customWidth="1"/>
    <col min="2" max="2" width="9.140625" style="28" customWidth="1"/>
    <col min="3" max="3" width="8.421875" style="28" customWidth="1"/>
    <col min="4" max="4" width="14.7109375" style="28" customWidth="1"/>
    <col min="5" max="5" width="8.00390625" style="67" customWidth="1"/>
    <col min="6" max="6" width="4.421875" style="28" customWidth="1"/>
    <col min="7" max="7" width="12.8515625" style="28" customWidth="1"/>
    <col min="8" max="8" width="10.28125" style="28" customWidth="1"/>
    <col min="9" max="9" width="4.140625" style="74" customWidth="1"/>
    <col min="10" max="10" width="5.8515625" style="28" customWidth="1"/>
    <col min="11" max="11" width="13.28125" style="67" bestFit="1" customWidth="1"/>
    <col min="12" max="12" width="4.421875" style="74" customWidth="1"/>
    <col min="13" max="13" width="6.28125" style="74" customWidth="1"/>
    <col min="14" max="14" width="10.8515625" style="67" customWidth="1"/>
    <col min="15" max="15" width="10.00390625" style="66" customWidth="1"/>
    <col min="16" max="16" width="14.7109375" style="28" customWidth="1"/>
    <col min="17" max="16384" width="10.8515625" style="28" customWidth="1"/>
  </cols>
  <sheetData>
    <row r="1" spans="1:15" ht="74.25">
      <c r="A1" s="77" t="s">
        <v>654</v>
      </c>
      <c r="B1" s="77" t="s">
        <v>782</v>
      </c>
      <c r="C1" s="77" t="s">
        <v>783</v>
      </c>
      <c r="D1" s="77" t="s">
        <v>773</v>
      </c>
      <c r="E1" s="78" t="s">
        <v>775</v>
      </c>
      <c r="F1" s="77" t="s">
        <v>776</v>
      </c>
      <c r="G1" s="77" t="s">
        <v>500</v>
      </c>
      <c r="H1" s="77" t="s">
        <v>655</v>
      </c>
      <c r="I1" s="79" t="s">
        <v>536</v>
      </c>
      <c r="J1" s="77" t="s">
        <v>535</v>
      </c>
      <c r="K1" s="78" t="s">
        <v>657</v>
      </c>
      <c r="L1" s="79" t="s">
        <v>656</v>
      </c>
      <c r="M1" s="79" t="s">
        <v>780</v>
      </c>
      <c r="N1" s="84" t="s">
        <v>328</v>
      </c>
      <c r="O1" s="85" t="s">
        <v>329</v>
      </c>
    </row>
    <row r="2" spans="9:15" ht="10.5">
      <c r="I2" s="76"/>
      <c r="K2" s="67" t="s">
        <v>659</v>
      </c>
      <c r="L2" s="74" t="s">
        <v>537</v>
      </c>
      <c r="N2" s="68"/>
      <c r="O2" s="69"/>
    </row>
    <row r="3" spans="1:15" ht="9.75">
      <c r="A3" s="28">
        <v>1</v>
      </c>
      <c r="B3" s="70">
        <v>37454</v>
      </c>
      <c r="C3" s="70">
        <v>37469</v>
      </c>
      <c r="D3" s="28" t="s">
        <v>746</v>
      </c>
      <c r="E3" s="67">
        <v>458</v>
      </c>
      <c r="F3" s="28">
        <v>16</v>
      </c>
      <c r="G3" s="28" t="s">
        <v>662</v>
      </c>
      <c r="H3" s="28" t="s">
        <v>663</v>
      </c>
      <c r="I3" s="74">
        <v>42</v>
      </c>
      <c r="J3" s="28">
        <v>672</v>
      </c>
      <c r="K3" s="67">
        <f>SUM(J3*0.75)</f>
        <v>504</v>
      </c>
      <c r="L3" s="74">
        <v>59</v>
      </c>
      <c r="M3" s="74">
        <f>SUM(L3*F3)</f>
        <v>944</v>
      </c>
      <c r="N3" s="67">
        <f>SUM(M3*0.75)</f>
        <v>708</v>
      </c>
      <c r="O3" s="66">
        <f>SUM(M3*0.7)</f>
        <v>660.8</v>
      </c>
    </row>
    <row r="4" spans="1:15" ht="9.75">
      <c r="A4" s="28">
        <v>2</v>
      </c>
      <c r="B4" s="70">
        <v>37454</v>
      </c>
      <c r="C4" s="70">
        <v>37468</v>
      </c>
      <c r="D4" s="28" t="s">
        <v>747</v>
      </c>
      <c r="E4" s="67">
        <v>425</v>
      </c>
      <c r="F4" s="28">
        <v>15</v>
      </c>
      <c r="G4" s="28" t="s">
        <v>671</v>
      </c>
      <c r="H4" s="28" t="s">
        <v>748</v>
      </c>
      <c r="I4" s="74">
        <v>31</v>
      </c>
      <c r="J4" s="28">
        <v>465</v>
      </c>
      <c r="K4" s="67">
        <f aca="true" t="shared" si="0" ref="K4:K32">SUM(J4*0.75)</f>
        <v>348.75</v>
      </c>
      <c r="L4" s="74">
        <v>37</v>
      </c>
      <c r="M4" s="74">
        <f aca="true" t="shared" si="1" ref="M4:M32">SUM(L4*F4)</f>
        <v>555</v>
      </c>
      <c r="N4" s="67">
        <f aca="true" t="shared" si="2" ref="N4:N32">SUM(M4*0.75)</f>
        <v>416.25</v>
      </c>
      <c r="O4" s="66">
        <f aca="true" t="shared" si="3" ref="O4:O32">SUM(M4*0.7)</f>
        <v>388.5</v>
      </c>
    </row>
    <row r="5" spans="1:15" ht="9.75">
      <c r="A5" s="28">
        <v>3</v>
      </c>
      <c r="B5" s="70">
        <v>37455</v>
      </c>
      <c r="C5" s="70">
        <v>37469</v>
      </c>
      <c r="D5" s="28" t="s">
        <v>749</v>
      </c>
      <c r="E5" s="67">
        <v>350</v>
      </c>
      <c r="F5" s="28">
        <v>15</v>
      </c>
      <c r="G5" s="28" t="s">
        <v>686</v>
      </c>
      <c r="H5" s="28" t="s">
        <v>750</v>
      </c>
      <c r="I5" s="74">
        <v>30</v>
      </c>
      <c r="J5" s="28">
        <v>450</v>
      </c>
      <c r="K5" s="67">
        <f t="shared" si="0"/>
        <v>337.5</v>
      </c>
      <c r="L5" s="74">
        <v>30</v>
      </c>
      <c r="M5" s="74">
        <f t="shared" si="1"/>
        <v>450</v>
      </c>
      <c r="N5" s="67">
        <f t="shared" si="2"/>
        <v>337.5</v>
      </c>
      <c r="O5" s="66">
        <f t="shared" si="3"/>
        <v>315</v>
      </c>
    </row>
    <row r="6" spans="1:15" ht="9.75">
      <c r="A6" s="28">
        <v>4</v>
      </c>
      <c r="B6" s="70">
        <v>37455</v>
      </c>
      <c r="C6" s="70">
        <v>37468</v>
      </c>
      <c r="D6" s="28" t="s">
        <v>751</v>
      </c>
      <c r="E6" s="67">
        <v>155</v>
      </c>
      <c r="F6" s="28">
        <v>14</v>
      </c>
      <c r="G6" s="28" t="s">
        <v>674</v>
      </c>
      <c r="H6" s="28" t="s">
        <v>752</v>
      </c>
      <c r="I6" s="74">
        <v>20</v>
      </c>
      <c r="J6" s="28">
        <v>280</v>
      </c>
      <c r="K6" s="67">
        <f t="shared" si="0"/>
        <v>210</v>
      </c>
      <c r="L6" s="74">
        <v>26</v>
      </c>
      <c r="M6" s="74">
        <f t="shared" si="1"/>
        <v>364</v>
      </c>
      <c r="N6" s="67">
        <f t="shared" si="2"/>
        <v>273</v>
      </c>
      <c r="O6" s="66">
        <f t="shared" si="3"/>
        <v>254.79999999999998</v>
      </c>
    </row>
    <row r="7" spans="1:15" ht="9.75">
      <c r="A7" s="28">
        <v>5</v>
      </c>
      <c r="B7" s="70">
        <v>37454</v>
      </c>
      <c r="C7" s="70">
        <v>37467</v>
      </c>
      <c r="D7" s="28" t="s">
        <v>753</v>
      </c>
      <c r="E7" s="67">
        <v>410</v>
      </c>
      <c r="F7" s="28">
        <v>14</v>
      </c>
      <c r="G7" s="28" t="s">
        <v>686</v>
      </c>
      <c r="H7" s="28" t="s">
        <v>754</v>
      </c>
      <c r="I7" s="74">
        <v>26</v>
      </c>
      <c r="J7" s="28">
        <v>390</v>
      </c>
      <c r="K7" s="67">
        <f t="shared" si="0"/>
        <v>292.5</v>
      </c>
      <c r="L7" s="74">
        <v>35</v>
      </c>
      <c r="M7" s="74">
        <f t="shared" si="1"/>
        <v>490</v>
      </c>
      <c r="N7" s="67">
        <f t="shared" si="2"/>
        <v>367.5</v>
      </c>
      <c r="O7" s="66">
        <f t="shared" si="3"/>
        <v>343</v>
      </c>
    </row>
    <row r="8" spans="1:15" ht="9.75">
      <c r="A8" s="28">
        <v>6</v>
      </c>
      <c r="B8" s="70">
        <v>37454</v>
      </c>
      <c r="C8" s="70">
        <v>37469</v>
      </c>
      <c r="D8" s="28" t="s">
        <v>755</v>
      </c>
      <c r="E8" s="67">
        <v>400</v>
      </c>
      <c r="F8" s="28">
        <v>16</v>
      </c>
      <c r="G8" s="28" t="s">
        <v>667</v>
      </c>
      <c r="H8" s="28" t="s">
        <v>668</v>
      </c>
      <c r="I8" s="74">
        <v>40</v>
      </c>
      <c r="J8" s="28">
        <v>640</v>
      </c>
      <c r="K8" s="67">
        <f t="shared" si="0"/>
        <v>480</v>
      </c>
      <c r="L8" s="74">
        <v>45</v>
      </c>
      <c r="M8" s="74">
        <f t="shared" si="1"/>
        <v>720</v>
      </c>
      <c r="N8" s="67">
        <f t="shared" si="2"/>
        <v>540</v>
      </c>
      <c r="O8" s="66">
        <f t="shared" si="3"/>
        <v>503.99999999999994</v>
      </c>
    </row>
    <row r="9" spans="1:15" ht="9.75">
      <c r="A9" s="28">
        <v>7</v>
      </c>
      <c r="B9" s="70">
        <v>37456</v>
      </c>
      <c r="C9" s="70">
        <v>37472</v>
      </c>
      <c r="D9" s="28" t="s">
        <v>756</v>
      </c>
      <c r="E9" s="67">
        <v>429</v>
      </c>
      <c r="F9" s="28">
        <v>17</v>
      </c>
      <c r="G9" s="28" t="s">
        <v>662</v>
      </c>
      <c r="H9" s="28" t="s">
        <v>677</v>
      </c>
      <c r="I9" s="74">
        <v>34</v>
      </c>
      <c r="J9" s="28">
        <v>578</v>
      </c>
      <c r="K9" s="67">
        <f t="shared" si="0"/>
        <v>433.5</v>
      </c>
      <c r="L9" s="74">
        <v>45</v>
      </c>
      <c r="M9" s="74">
        <f t="shared" si="1"/>
        <v>765</v>
      </c>
      <c r="N9" s="67">
        <f t="shared" si="2"/>
        <v>573.75</v>
      </c>
      <c r="O9" s="66">
        <f t="shared" si="3"/>
        <v>535.5</v>
      </c>
    </row>
    <row r="10" spans="1:15" ht="9.75">
      <c r="A10" s="28">
        <v>8</v>
      </c>
      <c r="B10" s="70">
        <v>37456</v>
      </c>
      <c r="C10" s="70">
        <v>37471</v>
      </c>
      <c r="D10" s="28" t="s">
        <v>704</v>
      </c>
      <c r="E10" s="67">
        <v>352.79</v>
      </c>
      <c r="F10" s="28">
        <v>16</v>
      </c>
      <c r="G10" s="28" t="s">
        <v>667</v>
      </c>
      <c r="H10" s="28" t="s">
        <v>705</v>
      </c>
      <c r="I10" s="74">
        <v>25</v>
      </c>
      <c r="J10" s="28">
        <v>400</v>
      </c>
      <c r="K10" s="67">
        <f t="shared" si="0"/>
        <v>300</v>
      </c>
      <c r="L10" s="74">
        <v>32</v>
      </c>
      <c r="M10" s="74">
        <f t="shared" si="1"/>
        <v>512</v>
      </c>
      <c r="N10" s="67">
        <f t="shared" si="2"/>
        <v>384</v>
      </c>
      <c r="O10" s="66">
        <f t="shared" si="3"/>
        <v>358.4</v>
      </c>
    </row>
    <row r="11" spans="1:15" ht="9.75">
      <c r="A11" s="28">
        <v>9</v>
      </c>
      <c r="B11" s="70">
        <v>37456</v>
      </c>
      <c r="C11" s="70">
        <v>37475</v>
      </c>
      <c r="D11" s="28" t="s">
        <v>757</v>
      </c>
      <c r="E11" s="67">
        <v>495</v>
      </c>
      <c r="F11" s="28">
        <v>20</v>
      </c>
      <c r="G11" s="28" t="s">
        <v>758</v>
      </c>
      <c r="H11" s="28" t="s">
        <v>759</v>
      </c>
      <c r="I11" s="74">
        <v>16</v>
      </c>
      <c r="J11" s="28">
        <v>320</v>
      </c>
      <c r="K11" s="67">
        <f t="shared" si="0"/>
        <v>240</v>
      </c>
      <c r="L11" s="74">
        <v>23</v>
      </c>
      <c r="M11" s="74">
        <f t="shared" si="1"/>
        <v>460</v>
      </c>
      <c r="N11" s="67">
        <f t="shared" si="2"/>
        <v>345</v>
      </c>
      <c r="O11" s="66">
        <f t="shared" si="3"/>
        <v>322</v>
      </c>
    </row>
    <row r="12" spans="1:15" ht="9.75">
      <c r="A12" s="28">
        <v>10</v>
      </c>
      <c r="B12" s="70">
        <v>37457</v>
      </c>
      <c r="C12" s="70">
        <v>37466</v>
      </c>
      <c r="D12" s="28" t="s">
        <v>760</v>
      </c>
      <c r="E12" s="67">
        <v>275</v>
      </c>
      <c r="F12" s="28">
        <v>10</v>
      </c>
      <c r="G12" s="28" t="s">
        <v>689</v>
      </c>
      <c r="H12" s="28" t="s">
        <v>690</v>
      </c>
      <c r="I12" s="74">
        <v>30</v>
      </c>
      <c r="J12" s="28">
        <v>300</v>
      </c>
      <c r="K12" s="67">
        <f t="shared" si="0"/>
        <v>225</v>
      </c>
      <c r="L12" s="74">
        <v>49</v>
      </c>
      <c r="M12" s="74">
        <f t="shared" si="1"/>
        <v>490</v>
      </c>
      <c r="N12" s="67">
        <f t="shared" si="2"/>
        <v>367.5</v>
      </c>
      <c r="O12" s="66">
        <f t="shared" si="3"/>
        <v>343</v>
      </c>
    </row>
    <row r="13" spans="1:15" ht="9.75">
      <c r="A13" s="28">
        <v>11</v>
      </c>
      <c r="B13" s="70">
        <v>37458</v>
      </c>
      <c r="C13" s="70">
        <v>37472</v>
      </c>
      <c r="D13" s="28" t="s">
        <v>761</v>
      </c>
      <c r="E13" s="67">
        <v>395</v>
      </c>
      <c r="F13" s="28">
        <v>15</v>
      </c>
      <c r="G13" s="28" t="s">
        <v>762</v>
      </c>
      <c r="H13" s="28" t="s">
        <v>681</v>
      </c>
      <c r="I13" s="74">
        <v>28</v>
      </c>
      <c r="J13" s="28">
        <v>420</v>
      </c>
      <c r="K13" s="67">
        <f t="shared" si="0"/>
        <v>315</v>
      </c>
      <c r="L13" s="74">
        <v>57</v>
      </c>
      <c r="M13" s="74">
        <f t="shared" si="1"/>
        <v>855</v>
      </c>
      <c r="N13" s="67">
        <f t="shared" si="2"/>
        <v>641.25</v>
      </c>
      <c r="O13" s="66">
        <f t="shared" si="3"/>
        <v>598.5</v>
      </c>
    </row>
    <row r="14" spans="1:15" ht="9.75">
      <c r="A14" s="28">
        <v>12</v>
      </c>
      <c r="B14" s="70">
        <v>37458</v>
      </c>
      <c r="C14" s="70">
        <v>37474</v>
      </c>
      <c r="D14" s="28" t="s">
        <v>661</v>
      </c>
      <c r="E14" s="67">
        <v>444.44</v>
      </c>
      <c r="F14" s="28">
        <v>17</v>
      </c>
      <c r="G14" s="28" t="s">
        <v>709</v>
      </c>
      <c r="H14" s="28" t="s">
        <v>710</v>
      </c>
      <c r="I14" s="74">
        <v>12</v>
      </c>
      <c r="J14" s="28">
        <v>192</v>
      </c>
      <c r="K14" s="67">
        <f t="shared" si="0"/>
        <v>144</v>
      </c>
      <c r="L14" s="74">
        <v>18</v>
      </c>
      <c r="M14" s="74">
        <f t="shared" si="1"/>
        <v>306</v>
      </c>
      <c r="N14" s="67">
        <f t="shared" si="2"/>
        <v>229.5</v>
      </c>
      <c r="O14" s="66">
        <f t="shared" si="3"/>
        <v>214.2</v>
      </c>
    </row>
    <row r="15" spans="1:15" ht="9.75">
      <c r="A15" s="28">
        <v>13</v>
      </c>
      <c r="B15" s="70">
        <v>37459</v>
      </c>
      <c r="C15" s="70">
        <v>37479</v>
      </c>
      <c r="D15" s="28" t="s">
        <v>763</v>
      </c>
      <c r="E15" s="67">
        <v>430</v>
      </c>
      <c r="F15" s="28">
        <v>21</v>
      </c>
      <c r="G15" s="28" t="s">
        <v>712</v>
      </c>
      <c r="H15" s="28" t="s">
        <v>713</v>
      </c>
      <c r="I15" s="74">
        <v>22</v>
      </c>
      <c r="J15" s="28">
        <v>462</v>
      </c>
      <c r="K15" s="67">
        <f t="shared" si="0"/>
        <v>346.5</v>
      </c>
      <c r="L15" s="74">
        <v>37</v>
      </c>
      <c r="M15" s="74">
        <f t="shared" si="1"/>
        <v>777</v>
      </c>
      <c r="N15" s="67">
        <f t="shared" si="2"/>
        <v>582.75</v>
      </c>
      <c r="O15" s="66">
        <f>SUM(O14*0.7)</f>
        <v>149.93999999999997</v>
      </c>
    </row>
    <row r="16" spans="1:15" ht="9.75">
      <c r="A16" s="28">
        <v>14</v>
      </c>
      <c r="B16" s="70">
        <v>37464</v>
      </c>
      <c r="C16" s="70">
        <v>37478</v>
      </c>
      <c r="D16" s="28" t="s">
        <v>764</v>
      </c>
      <c r="E16" s="67">
        <v>450</v>
      </c>
      <c r="F16" s="28">
        <v>15</v>
      </c>
      <c r="G16" s="28" t="s">
        <v>765</v>
      </c>
      <c r="H16" s="28" t="s">
        <v>703</v>
      </c>
      <c r="I16" s="74">
        <v>34</v>
      </c>
      <c r="J16" s="28">
        <v>510</v>
      </c>
      <c r="K16" s="67">
        <f t="shared" si="0"/>
        <v>382.5</v>
      </c>
      <c r="L16" s="74">
        <v>43</v>
      </c>
      <c r="M16" s="74">
        <f t="shared" si="1"/>
        <v>645</v>
      </c>
      <c r="N16" s="67">
        <f t="shared" si="2"/>
        <v>483.75</v>
      </c>
      <c r="O16" s="66">
        <f t="shared" si="3"/>
        <v>451.49999999999994</v>
      </c>
    </row>
    <row r="17" spans="1:15" ht="9.75">
      <c r="A17" s="28">
        <v>15</v>
      </c>
      <c r="B17" s="70">
        <v>37469</v>
      </c>
      <c r="C17" s="70">
        <v>37483</v>
      </c>
      <c r="D17" s="28" t="s">
        <v>694</v>
      </c>
      <c r="E17" s="67">
        <v>320</v>
      </c>
      <c r="F17" s="28">
        <v>15</v>
      </c>
      <c r="G17" s="28" t="s">
        <v>766</v>
      </c>
      <c r="H17" s="28" t="s">
        <v>697</v>
      </c>
      <c r="I17" s="74">
        <v>28</v>
      </c>
      <c r="J17" s="28">
        <v>420</v>
      </c>
      <c r="K17" s="67">
        <f t="shared" si="0"/>
        <v>315</v>
      </c>
      <c r="L17" s="74">
        <v>30</v>
      </c>
      <c r="M17" s="74">
        <f t="shared" si="1"/>
        <v>450</v>
      </c>
      <c r="N17" s="67">
        <f t="shared" si="2"/>
        <v>337.5</v>
      </c>
      <c r="O17" s="66">
        <f t="shared" si="3"/>
        <v>315</v>
      </c>
    </row>
    <row r="18" spans="1:15" ht="9.75">
      <c r="A18" s="28">
        <v>16</v>
      </c>
      <c r="B18" s="70">
        <v>37470</v>
      </c>
      <c r="C18" s="70">
        <v>37486</v>
      </c>
      <c r="D18" s="28" t="s">
        <v>767</v>
      </c>
      <c r="E18" s="67">
        <v>445</v>
      </c>
      <c r="F18" s="28">
        <v>17</v>
      </c>
      <c r="G18" s="28" t="s">
        <v>768</v>
      </c>
      <c r="H18" s="28" t="s">
        <v>769</v>
      </c>
      <c r="I18" s="74">
        <v>30</v>
      </c>
      <c r="J18" s="28">
        <v>510</v>
      </c>
      <c r="K18" s="67">
        <f t="shared" si="0"/>
        <v>382.5</v>
      </c>
      <c r="L18" s="74">
        <v>35</v>
      </c>
      <c r="M18" s="74">
        <f t="shared" si="1"/>
        <v>595</v>
      </c>
      <c r="N18" s="67">
        <f t="shared" si="2"/>
        <v>446.25</v>
      </c>
      <c r="O18" s="66">
        <f t="shared" si="3"/>
        <v>416.5</v>
      </c>
    </row>
    <row r="19" spans="1:15" s="71" customFormat="1" ht="9.75">
      <c r="A19" s="71">
        <v>17</v>
      </c>
      <c r="B19" s="72">
        <v>37471</v>
      </c>
      <c r="C19" s="72">
        <v>37485</v>
      </c>
      <c r="D19" s="71" t="s">
        <v>770</v>
      </c>
      <c r="E19" s="73">
        <v>328</v>
      </c>
      <c r="F19" s="71">
        <v>15</v>
      </c>
      <c r="G19" s="71" t="s">
        <v>538</v>
      </c>
      <c r="H19" s="71" t="s">
        <v>539</v>
      </c>
      <c r="I19" s="75" t="s">
        <v>534</v>
      </c>
      <c r="K19" s="67">
        <f>SUM(J19*0.75)</f>
        <v>0</v>
      </c>
      <c r="L19" s="75"/>
      <c r="M19" s="74">
        <f t="shared" si="1"/>
        <v>0</v>
      </c>
      <c r="N19" s="67">
        <f t="shared" si="2"/>
        <v>0</v>
      </c>
      <c r="O19" s="66">
        <f t="shared" si="3"/>
        <v>0</v>
      </c>
    </row>
    <row r="20" spans="1:15" ht="9.75">
      <c r="A20" s="28">
        <v>18</v>
      </c>
      <c r="B20" s="70">
        <v>37474</v>
      </c>
      <c r="C20" s="70">
        <v>37488</v>
      </c>
      <c r="D20" s="28" t="s">
        <v>507</v>
      </c>
      <c r="E20" s="67">
        <v>450</v>
      </c>
      <c r="F20" s="28">
        <v>15</v>
      </c>
      <c r="G20" s="28" t="s">
        <v>667</v>
      </c>
      <c r="H20" s="28" t="s">
        <v>541</v>
      </c>
      <c r="I20" s="74">
        <v>40</v>
      </c>
      <c r="J20" s="28">
        <v>350</v>
      </c>
      <c r="K20" s="67">
        <f t="shared" si="0"/>
        <v>262.5</v>
      </c>
      <c r="L20" s="74">
        <v>46</v>
      </c>
      <c r="M20" s="74">
        <f t="shared" si="1"/>
        <v>690</v>
      </c>
      <c r="N20" s="67">
        <f t="shared" si="2"/>
        <v>517.5</v>
      </c>
      <c r="O20" s="66">
        <f t="shared" si="3"/>
        <v>482.99999999999994</v>
      </c>
    </row>
    <row r="21" spans="1:15" ht="9.75">
      <c r="A21" s="28">
        <v>19</v>
      </c>
      <c r="B21" s="70">
        <v>37478</v>
      </c>
      <c r="C21" s="70">
        <v>37492</v>
      </c>
      <c r="D21" s="28" t="s">
        <v>542</v>
      </c>
      <c r="E21" s="67">
        <v>425</v>
      </c>
      <c r="F21" s="28">
        <v>15</v>
      </c>
      <c r="G21" s="28" t="s">
        <v>543</v>
      </c>
      <c r="H21" s="28" t="s">
        <v>700</v>
      </c>
      <c r="I21" s="74">
        <v>35</v>
      </c>
      <c r="J21" s="28">
        <v>525</v>
      </c>
      <c r="K21" s="67">
        <f t="shared" si="0"/>
        <v>393.75</v>
      </c>
      <c r="L21" s="74">
        <v>47</v>
      </c>
      <c r="M21" s="74">
        <f t="shared" si="1"/>
        <v>705</v>
      </c>
      <c r="N21" s="67">
        <f t="shared" si="2"/>
        <v>528.75</v>
      </c>
      <c r="O21" s="66">
        <f t="shared" si="3"/>
        <v>493.49999999999994</v>
      </c>
    </row>
    <row r="22" spans="1:15" ht="9.75">
      <c r="A22" s="28">
        <v>20</v>
      </c>
      <c r="B22" s="70">
        <v>37478</v>
      </c>
      <c r="C22" s="70">
        <v>37492</v>
      </c>
      <c r="D22" s="28" t="s">
        <v>544</v>
      </c>
      <c r="E22" s="67">
        <v>275</v>
      </c>
      <c r="F22" s="28">
        <v>15</v>
      </c>
      <c r="G22" s="28" t="s">
        <v>712</v>
      </c>
      <c r="H22" s="28" t="s">
        <v>726</v>
      </c>
      <c r="I22" s="74">
        <v>18</v>
      </c>
      <c r="J22" s="28">
        <v>270</v>
      </c>
      <c r="K22" s="67">
        <f t="shared" si="0"/>
        <v>202.5</v>
      </c>
      <c r="L22" s="74">
        <v>27</v>
      </c>
      <c r="M22" s="74">
        <f t="shared" si="1"/>
        <v>405</v>
      </c>
      <c r="N22" s="67">
        <f t="shared" si="2"/>
        <v>303.75</v>
      </c>
      <c r="O22" s="66">
        <f t="shared" si="3"/>
        <v>283.5</v>
      </c>
    </row>
    <row r="23" spans="1:15" ht="9.75">
      <c r="A23" s="28">
        <v>21</v>
      </c>
      <c r="B23" s="70">
        <v>37479</v>
      </c>
      <c r="C23" s="70">
        <v>37491</v>
      </c>
      <c r="D23" s="28" t="s">
        <v>545</v>
      </c>
      <c r="E23" s="67">
        <v>355</v>
      </c>
      <c r="F23" s="28">
        <v>13</v>
      </c>
      <c r="G23" s="28" t="s">
        <v>543</v>
      </c>
      <c r="H23" s="28" t="s">
        <v>546</v>
      </c>
      <c r="I23" s="74">
        <v>25</v>
      </c>
      <c r="J23" s="28">
        <v>325</v>
      </c>
      <c r="K23" s="67">
        <f t="shared" si="0"/>
        <v>243.75</v>
      </c>
      <c r="L23" s="74">
        <v>20</v>
      </c>
      <c r="M23" s="74">
        <f t="shared" si="1"/>
        <v>260</v>
      </c>
      <c r="N23" s="67">
        <f t="shared" si="2"/>
        <v>195</v>
      </c>
      <c r="O23" s="66">
        <f t="shared" si="3"/>
        <v>182</v>
      </c>
    </row>
    <row r="24" spans="1:15" ht="9.75">
      <c r="A24" s="28">
        <v>22</v>
      </c>
      <c r="B24" s="70">
        <v>37480</v>
      </c>
      <c r="C24" s="70">
        <v>37493</v>
      </c>
      <c r="D24" s="28" t="s">
        <v>547</v>
      </c>
      <c r="E24" s="67">
        <v>240</v>
      </c>
      <c r="F24" s="28">
        <v>14</v>
      </c>
      <c r="G24" s="28" t="s">
        <v>548</v>
      </c>
      <c r="H24" s="28" t="s">
        <v>721</v>
      </c>
      <c r="I24" s="74">
        <v>20</v>
      </c>
      <c r="J24" s="28">
        <v>280</v>
      </c>
      <c r="K24" s="67">
        <f t="shared" si="0"/>
        <v>210</v>
      </c>
      <c r="L24" s="74">
        <v>25</v>
      </c>
      <c r="M24" s="74">
        <f t="shared" si="1"/>
        <v>350</v>
      </c>
      <c r="N24" s="67">
        <f t="shared" si="2"/>
        <v>262.5</v>
      </c>
      <c r="O24" s="66">
        <f t="shared" si="3"/>
        <v>244.99999999999997</v>
      </c>
    </row>
    <row r="25" spans="1:15" ht="9.75">
      <c r="A25" s="28">
        <v>23</v>
      </c>
      <c r="B25" s="70">
        <v>37482</v>
      </c>
      <c r="C25" s="70">
        <v>37498</v>
      </c>
      <c r="D25" s="28" t="s">
        <v>549</v>
      </c>
      <c r="E25" s="67">
        <v>335</v>
      </c>
      <c r="F25" s="28">
        <v>17</v>
      </c>
      <c r="G25" s="28" t="s">
        <v>550</v>
      </c>
      <c r="H25" s="28" t="s">
        <v>724</v>
      </c>
      <c r="I25" s="74">
        <v>40</v>
      </c>
      <c r="J25" s="28">
        <v>680</v>
      </c>
      <c r="K25" s="67">
        <f t="shared" si="0"/>
        <v>510</v>
      </c>
      <c r="L25" s="74">
        <v>64</v>
      </c>
      <c r="M25" s="74">
        <f t="shared" si="1"/>
        <v>1088</v>
      </c>
      <c r="N25" s="67">
        <f t="shared" si="2"/>
        <v>816</v>
      </c>
      <c r="O25" s="66">
        <f t="shared" si="3"/>
        <v>761.5999999999999</v>
      </c>
    </row>
    <row r="26" spans="1:15" ht="9.75">
      <c r="A26" s="28">
        <v>24</v>
      </c>
      <c r="B26" s="70">
        <v>37484</v>
      </c>
      <c r="C26" s="70">
        <v>37492</v>
      </c>
      <c r="D26" s="28" t="s">
        <v>691</v>
      </c>
      <c r="E26" s="67">
        <v>117</v>
      </c>
      <c r="F26" s="28">
        <v>9</v>
      </c>
      <c r="G26" s="28" t="s">
        <v>683</v>
      </c>
      <c r="H26" s="28" t="s">
        <v>684</v>
      </c>
      <c r="I26" s="74">
        <v>20</v>
      </c>
      <c r="J26" s="28">
        <v>180</v>
      </c>
      <c r="K26" s="67">
        <f t="shared" si="0"/>
        <v>135</v>
      </c>
      <c r="L26" s="74">
        <v>35</v>
      </c>
      <c r="M26" s="74">
        <f t="shared" si="1"/>
        <v>315</v>
      </c>
      <c r="N26" s="67">
        <f t="shared" si="2"/>
        <v>236.25</v>
      </c>
      <c r="O26" s="66">
        <f t="shared" si="3"/>
        <v>220.5</v>
      </c>
    </row>
    <row r="27" spans="1:15" ht="9.75">
      <c r="A27" s="28">
        <v>25</v>
      </c>
      <c r="B27" s="70">
        <v>37484</v>
      </c>
      <c r="C27" s="70">
        <v>37491</v>
      </c>
      <c r="D27" s="28" t="s">
        <v>551</v>
      </c>
      <c r="E27" s="67">
        <v>200</v>
      </c>
      <c r="F27" s="28">
        <v>8</v>
      </c>
      <c r="G27" s="28" t="s">
        <v>709</v>
      </c>
      <c r="H27" s="28" t="s">
        <v>552</v>
      </c>
      <c r="I27" s="74">
        <v>30</v>
      </c>
      <c r="J27" s="28">
        <v>240</v>
      </c>
      <c r="K27" s="67">
        <f t="shared" si="0"/>
        <v>180</v>
      </c>
      <c r="L27" s="74">
        <v>53</v>
      </c>
      <c r="M27" s="74">
        <f t="shared" si="1"/>
        <v>424</v>
      </c>
      <c r="N27" s="67">
        <f t="shared" si="2"/>
        <v>318</v>
      </c>
      <c r="O27" s="66">
        <f t="shared" si="3"/>
        <v>296.79999999999995</v>
      </c>
    </row>
    <row r="28" spans="1:15" ht="9.75">
      <c r="A28" s="28">
        <v>26</v>
      </c>
      <c r="B28" s="70">
        <v>37485</v>
      </c>
      <c r="C28" s="70">
        <v>37499</v>
      </c>
      <c r="D28" s="28" t="s">
        <v>553</v>
      </c>
      <c r="E28" s="67">
        <v>360</v>
      </c>
      <c r="F28" s="28">
        <v>15</v>
      </c>
      <c r="G28" s="28" t="s">
        <v>733</v>
      </c>
      <c r="H28" s="28" t="s">
        <v>554</v>
      </c>
      <c r="I28" s="74">
        <v>35</v>
      </c>
      <c r="J28" s="28">
        <v>525</v>
      </c>
      <c r="K28" s="67">
        <f t="shared" si="0"/>
        <v>393.75</v>
      </c>
      <c r="L28" s="74">
        <v>34</v>
      </c>
      <c r="M28" s="74">
        <f t="shared" si="1"/>
        <v>510</v>
      </c>
      <c r="N28" s="67">
        <f t="shared" si="2"/>
        <v>382.5</v>
      </c>
      <c r="O28" s="66">
        <f t="shared" si="3"/>
        <v>357</v>
      </c>
    </row>
    <row r="29" spans="1:15" ht="9.75">
      <c r="A29" s="28">
        <v>27</v>
      </c>
      <c r="B29" s="70">
        <v>37487</v>
      </c>
      <c r="C29" s="70">
        <v>37500</v>
      </c>
      <c r="D29" s="28" t="s">
        <v>555</v>
      </c>
      <c r="E29" s="67">
        <v>420</v>
      </c>
      <c r="F29" s="28">
        <v>14</v>
      </c>
      <c r="G29" s="28" t="s">
        <v>737</v>
      </c>
      <c r="H29" s="28" t="s">
        <v>738</v>
      </c>
      <c r="I29" s="74">
        <v>30</v>
      </c>
      <c r="J29" s="28">
        <v>420</v>
      </c>
      <c r="K29" s="67">
        <f t="shared" si="0"/>
        <v>315</v>
      </c>
      <c r="L29" s="74">
        <v>46</v>
      </c>
      <c r="M29" s="74">
        <f t="shared" si="1"/>
        <v>644</v>
      </c>
      <c r="N29" s="67">
        <f t="shared" si="2"/>
        <v>483</v>
      </c>
      <c r="O29" s="66">
        <f t="shared" si="3"/>
        <v>450.79999999999995</v>
      </c>
    </row>
    <row r="30" ht="9.75">
      <c r="K30" s="67">
        <f t="shared" si="0"/>
        <v>0</v>
      </c>
    </row>
    <row r="31" spans="1:15" ht="9.75">
      <c r="A31" s="28">
        <v>28</v>
      </c>
      <c r="B31" s="70">
        <v>37542</v>
      </c>
      <c r="C31" s="70">
        <v>37548</v>
      </c>
      <c r="D31" s="28" t="s">
        <v>556</v>
      </c>
      <c r="E31" s="67">
        <v>180</v>
      </c>
      <c r="F31" s="28">
        <v>7</v>
      </c>
      <c r="G31" s="28" t="s">
        <v>543</v>
      </c>
      <c r="H31" s="28" t="s">
        <v>700</v>
      </c>
      <c r="I31" s="74">
        <v>20</v>
      </c>
      <c r="J31" s="28">
        <v>140</v>
      </c>
      <c r="K31" s="67">
        <f t="shared" si="0"/>
        <v>105</v>
      </c>
      <c r="L31" s="74">
        <v>25</v>
      </c>
      <c r="M31" s="74">
        <f t="shared" si="1"/>
        <v>175</v>
      </c>
      <c r="N31" s="67">
        <f t="shared" si="2"/>
        <v>131.25</v>
      </c>
      <c r="O31" s="66">
        <f t="shared" si="3"/>
        <v>122.49999999999999</v>
      </c>
    </row>
    <row r="32" spans="1:15" ht="9.75">
      <c r="A32" s="28">
        <v>29</v>
      </c>
      <c r="B32" s="70">
        <v>37541</v>
      </c>
      <c r="C32" s="70">
        <v>37548</v>
      </c>
      <c r="D32" s="28" t="s">
        <v>557</v>
      </c>
      <c r="E32" s="67">
        <v>200</v>
      </c>
      <c r="F32" s="28">
        <v>8</v>
      </c>
      <c r="G32" s="28" t="s">
        <v>741</v>
      </c>
      <c r="H32" s="28" t="s">
        <v>668</v>
      </c>
      <c r="I32" s="74">
        <v>30</v>
      </c>
      <c r="J32" s="28">
        <v>240</v>
      </c>
      <c r="K32" s="67">
        <f t="shared" si="0"/>
        <v>180</v>
      </c>
      <c r="L32" s="74">
        <v>36</v>
      </c>
      <c r="M32" s="74">
        <f t="shared" si="1"/>
        <v>288</v>
      </c>
      <c r="N32" s="67">
        <f t="shared" si="2"/>
        <v>216</v>
      </c>
      <c r="O32" s="66">
        <f t="shared" si="3"/>
        <v>201.6</v>
      </c>
    </row>
    <row r="34" spans="9:15" ht="9.75">
      <c r="I34" s="80">
        <f>SUM(I3:I32)</f>
        <v>791</v>
      </c>
      <c r="J34" s="81">
        <f>SUM(J3:J32)</f>
        <v>11184</v>
      </c>
      <c r="K34" s="82">
        <f>SUM(K3:K32)</f>
        <v>8388</v>
      </c>
      <c r="L34" s="80">
        <f>SUM(L20:L33)</f>
        <v>458</v>
      </c>
      <c r="M34" s="80">
        <f>SUM(M3:M33)</f>
        <v>15232</v>
      </c>
      <c r="N34" s="82">
        <f>SUM(N3:N33)</f>
        <v>11424</v>
      </c>
      <c r="O34" s="83">
        <f>SUM(O3:O33)</f>
        <v>10268.439999999999</v>
      </c>
    </row>
    <row r="35" ht="9.75">
      <c r="J35" s="28" t="s">
        <v>722</v>
      </c>
    </row>
    <row r="8672" ht="9.75">
      <c r="D8672" s="28" t="s">
        <v>505</v>
      </c>
    </row>
    <row r="65536" ht="9.75">
      <c r="K65536" s="67">
        <f>SUM(K3:K65535)</f>
        <v>16776</v>
      </c>
    </row>
  </sheetData>
  <sheetProtection/>
  <printOptions gridLines="1"/>
  <pageMargins left="0.1968503937007874" right="0.1968503937007874" top="0.984251968503937" bottom="0.984251968503937" header="0.1968503937007874" footer="0.11811023622047245"/>
  <pageSetup fitToHeight="1" fitToWidth="1" horizontalDpi="300" verticalDpi="300" orientation="landscape" paperSize="9" scale="10" r:id="rId1"/>
  <headerFooter alignWithMargins="0">
    <oddHeader>&amp;LKirchenkreiszuschuss 2002&amp;CStand:&amp;D</oddHeader>
    <oddFooter>&amp;R&amp;F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4">
      <selection activeCell="M35" sqref="M35:M36"/>
    </sheetView>
  </sheetViews>
  <sheetFormatPr defaultColWidth="10.8515625" defaultRowHeight="12.75"/>
  <cols>
    <col min="1" max="2" width="10.8515625" style="24" customWidth="1"/>
    <col min="3" max="3" width="20.421875" style="24" bestFit="1" customWidth="1"/>
    <col min="4" max="4" width="4.8515625" style="25" bestFit="1" customWidth="1"/>
    <col min="5" max="5" width="5.421875" style="25" bestFit="1" customWidth="1"/>
    <col min="6" max="6" width="8.140625" style="24" bestFit="1" customWidth="1"/>
    <col min="7" max="7" width="5.00390625" style="24" bestFit="1" customWidth="1"/>
    <col min="8" max="8" width="14.28125" style="24" bestFit="1" customWidth="1"/>
    <col min="9" max="9" width="10.8515625" style="24" customWidth="1"/>
    <col min="10" max="10" width="10.421875" style="24" bestFit="1" customWidth="1"/>
    <col min="11" max="11" width="7.421875" style="226" bestFit="1" customWidth="1"/>
    <col min="12" max="12" width="7.8515625" style="24" bestFit="1" customWidth="1"/>
    <col min="13" max="13" width="10.8515625" style="24" customWidth="1"/>
    <col min="14" max="14" width="7.421875" style="24" bestFit="1" customWidth="1"/>
    <col min="15" max="15" width="9.421875" style="24" bestFit="1" customWidth="1"/>
    <col min="16" max="16" width="11.00390625" style="24" bestFit="1" customWidth="1"/>
    <col min="17" max="17" width="25.28125" style="24" bestFit="1" customWidth="1"/>
    <col min="18" max="16384" width="10.8515625" style="24" customWidth="1"/>
  </cols>
  <sheetData>
    <row r="1" spans="1:17" ht="12">
      <c r="A1" s="47" t="s">
        <v>782</v>
      </c>
      <c r="B1" s="47" t="s">
        <v>783</v>
      </c>
      <c r="C1" s="47" t="s">
        <v>773</v>
      </c>
      <c r="D1" s="399" t="s">
        <v>774</v>
      </c>
      <c r="E1" s="399" t="s">
        <v>774</v>
      </c>
      <c r="F1" s="47" t="s">
        <v>775</v>
      </c>
      <c r="G1" s="47" t="s">
        <v>776</v>
      </c>
      <c r="H1" s="47" t="s">
        <v>500</v>
      </c>
      <c r="I1" s="47" t="s">
        <v>655</v>
      </c>
      <c r="J1" s="47" t="s">
        <v>296</v>
      </c>
      <c r="K1" s="405" t="s">
        <v>112</v>
      </c>
      <c r="L1" s="47" t="s">
        <v>780</v>
      </c>
      <c r="M1" s="47" t="s">
        <v>244</v>
      </c>
      <c r="N1" s="47" t="s">
        <v>113</v>
      </c>
      <c r="O1" s="47" t="s">
        <v>114</v>
      </c>
      <c r="P1" s="47" t="s">
        <v>115</v>
      </c>
      <c r="Q1" s="47" t="s">
        <v>116</v>
      </c>
    </row>
    <row r="3" spans="1:17" s="128" customFormat="1" ht="12">
      <c r="A3" s="129">
        <v>39172</v>
      </c>
      <c r="B3" s="129">
        <v>39178</v>
      </c>
      <c r="C3" s="127" t="s">
        <v>117</v>
      </c>
      <c r="D3" s="400"/>
      <c r="E3" s="401" t="s">
        <v>821</v>
      </c>
      <c r="F3" s="127" t="s">
        <v>118</v>
      </c>
      <c r="G3" s="128">
        <v>7</v>
      </c>
      <c r="H3" s="127" t="s">
        <v>709</v>
      </c>
      <c r="I3" s="127" t="s">
        <v>128</v>
      </c>
      <c r="J3" s="128">
        <v>26</v>
      </c>
      <c r="K3" s="226">
        <v>27</v>
      </c>
      <c r="L3" s="128">
        <v>182</v>
      </c>
      <c r="M3" s="402">
        <v>78.4</v>
      </c>
      <c r="N3" s="275"/>
      <c r="O3" s="226"/>
      <c r="P3" s="405" t="s">
        <v>119</v>
      </c>
      <c r="Q3" s="405" t="s">
        <v>120</v>
      </c>
    </row>
    <row r="4" spans="1:17" ht="12">
      <c r="A4" s="31">
        <v>39172</v>
      </c>
      <c r="B4" s="31">
        <v>39178</v>
      </c>
      <c r="C4" s="47" t="s">
        <v>121</v>
      </c>
      <c r="F4" s="219">
        <v>230</v>
      </c>
      <c r="G4" s="24">
        <v>7</v>
      </c>
      <c r="H4" s="47" t="s">
        <v>686</v>
      </c>
      <c r="I4" s="47" t="s">
        <v>264</v>
      </c>
      <c r="J4" s="24">
        <v>22</v>
      </c>
      <c r="L4" s="24">
        <v>154</v>
      </c>
      <c r="O4" s="226"/>
      <c r="P4" s="226"/>
      <c r="Q4" s="405" t="s">
        <v>0</v>
      </c>
    </row>
    <row r="5" spans="15:17" ht="12">
      <c r="O5" s="226"/>
      <c r="P5" s="226"/>
      <c r="Q5" s="226"/>
    </row>
    <row r="6" spans="1:17" s="128" customFormat="1" ht="12">
      <c r="A6" s="129">
        <v>39253</v>
      </c>
      <c r="B6" s="129">
        <v>39269</v>
      </c>
      <c r="C6" s="127" t="s">
        <v>1</v>
      </c>
      <c r="D6" s="400"/>
      <c r="E6" s="401" t="s">
        <v>100</v>
      </c>
      <c r="F6" s="402">
        <v>442</v>
      </c>
      <c r="G6" s="128">
        <v>17</v>
      </c>
      <c r="H6" s="127" t="s">
        <v>662</v>
      </c>
      <c r="I6" s="127" t="s">
        <v>340</v>
      </c>
      <c r="J6" s="127">
        <v>39</v>
      </c>
      <c r="K6" s="405">
        <v>56</v>
      </c>
      <c r="L6" s="404">
        <v>663</v>
      </c>
      <c r="M6" s="403">
        <v>410.55</v>
      </c>
      <c r="N6" s="275"/>
      <c r="O6" s="226"/>
      <c r="P6" s="226"/>
      <c r="Q6" s="405" t="s">
        <v>215</v>
      </c>
    </row>
    <row r="7" spans="1:17" ht="12">
      <c r="A7" s="31">
        <v>39254</v>
      </c>
      <c r="B7" s="31">
        <v>39263</v>
      </c>
      <c r="C7" s="47" t="s">
        <v>2</v>
      </c>
      <c r="F7" s="219">
        <v>240</v>
      </c>
      <c r="G7" s="24">
        <v>10</v>
      </c>
      <c r="H7" s="47" t="s">
        <v>399</v>
      </c>
      <c r="I7" s="47" t="s">
        <v>400</v>
      </c>
      <c r="J7" s="47">
        <v>14</v>
      </c>
      <c r="L7" s="47">
        <v>140</v>
      </c>
      <c r="N7" s="275"/>
      <c r="O7" s="226"/>
      <c r="P7" s="226"/>
      <c r="Q7" s="226"/>
    </row>
    <row r="8" spans="1:17" s="128" customFormat="1" ht="12">
      <c r="A8" s="129">
        <v>39254</v>
      </c>
      <c r="B8" s="129">
        <v>39262</v>
      </c>
      <c r="C8" s="127" t="s">
        <v>3</v>
      </c>
      <c r="D8" s="401" t="s">
        <v>801</v>
      </c>
      <c r="E8" s="400"/>
      <c r="F8" s="402">
        <v>190</v>
      </c>
      <c r="G8" s="128">
        <v>9</v>
      </c>
      <c r="H8" s="127" t="s">
        <v>683</v>
      </c>
      <c r="I8" s="127" t="s">
        <v>684</v>
      </c>
      <c r="J8" s="127">
        <v>20</v>
      </c>
      <c r="K8" s="226"/>
      <c r="L8" s="127">
        <v>180</v>
      </c>
      <c r="M8" s="402">
        <v>110.25</v>
      </c>
      <c r="O8" s="226"/>
      <c r="P8" s="226" t="s">
        <v>119</v>
      </c>
      <c r="Q8" s="226" t="s">
        <v>4</v>
      </c>
    </row>
    <row r="9" spans="1:17" ht="12">
      <c r="A9" s="31">
        <v>39254</v>
      </c>
      <c r="B9" s="31">
        <v>39265</v>
      </c>
      <c r="C9" s="47" t="s">
        <v>238</v>
      </c>
      <c r="F9" s="219">
        <v>315</v>
      </c>
      <c r="G9" s="24">
        <v>12</v>
      </c>
      <c r="H9" s="47" t="s">
        <v>667</v>
      </c>
      <c r="I9" s="47" t="s">
        <v>239</v>
      </c>
      <c r="J9" s="47">
        <v>25</v>
      </c>
      <c r="L9" s="47">
        <v>300</v>
      </c>
      <c r="N9" s="275"/>
      <c r="O9" s="226"/>
      <c r="P9" s="226"/>
      <c r="Q9" s="226"/>
    </row>
    <row r="10" spans="1:17" s="128" customFormat="1" ht="12">
      <c r="A10" s="129">
        <v>39254</v>
      </c>
      <c r="B10" s="129">
        <v>39267</v>
      </c>
      <c r="C10" s="127" t="s">
        <v>341</v>
      </c>
      <c r="D10" s="400" t="s">
        <v>801</v>
      </c>
      <c r="E10" s="400"/>
      <c r="F10" s="402">
        <v>229</v>
      </c>
      <c r="G10" s="128">
        <v>14</v>
      </c>
      <c r="H10" s="127" t="s">
        <v>674</v>
      </c>
      <c r="I10" s="127" t="s">
        <v>752</v>
      </c>
      <c r="J10" s="127">
        <v>28</v>
      </c>
      <c r="K10" s="405">
        <v>33</v>
      </c>
      <c r="L10" s="404">
        <v>392</v>
      </c>
      <c r="M10" s="402">
        <v>210.7</v>
      </c>
      <c r="N10" s="275"/>
      <c r="O10" s="226"/>
      <c r="P10" s="226"/>
      <c r="Q10" s="226" t="s">
        <v>215</v>
      </c>
    </row>
    <row r="11" spans="1:17" ht="12">
      <c r="A11" s="31">
        <v>39255</v>
      </c>
      <c r="B11" s="31">
        <v>39268</v>
      </c>
      <c r="C11" s="47" t="s">
        <v>5</v>
      </c>
      <c r="F11" s="219">
        <v>200</v>
      </c>
      <c r="G11" s="24">
        <v>14</v>
      </c>
      <c r="H11" s="47" t="s">
        <v>550</v>
      </c>
      <c r="I11" s="47" t="s">
        <v>402</v>
      </c>
      <c r="J11" s="47">
        <v>30</v>
      </c>
      <c r="O11" s="226"/>
      <c r="P11" s="226" t="s">
        <v>119</v>
      </c>
      <c r="Q11" s="226" t="s">
        <v>4</v>
      </c>
    </row>
    <row r="12" spans="1:17" s="128" customFormat="1" ht="12">
      <c r="A12" s="129">
        <v>39255</v>
      </c>
      <c r="B12" s="129">
        <v>39270</v>
      </c>
      <c r="C12" s="127" t="s">
        <v>6</v>
      </c>
      <c r="D12" s="400"/>
      <c r="E12" s="400" t="s">
        <v>808</v>
      </c>
      <c r="F12" s="402">
        <v>430</v>
      </c>
      <c r="G12" s="128">
        <v>16</v>
      </c>
      <c r="H12" s="127" t="s">
        <v>662</v>
      </c>
      <c r="I12" s="127" t="s">
        <v>677</v>
      </c>
      <c r="J12" s="127">
        <v>35</v>
      </c>
      <c r="K12" s="405">
        <v>41</v>
      </c>
      <c r="L12" s="404">
        <v>560</v>
      </c>
      <c r="M12" s="403">
        <v>263.2</v>
      </c>
      <c r="N12" s="275"/>
      <c r="O12" s="226"/>
      <c r="P12" s="226"/>
      <c r="Q12" s="226" t="s">
        <v>215</v>
      </c>
    </row>
    <row r="13" spans="1:17" s="128" customFormat="1" ht="12">
      <c r="A13" s="129">
        <v>39256</v>
      </c>
      <c r="B13" s="129">
        <v>39265</v>
      </c>
      <c r="C13" s="127" t="s">
        <v>7</v>
      </c>
      <c r="D13" s="400" t="s">
        <v>801</v>
      </c>
      <c r="E13" s="400"/>
      <c r="F13" s="402">
        <v>299</v>
      </c>
      <c r="G13" s="128">
        <v>10</v>
      </c>
      <c r="H13" s="127" t="s">
        <v>689</v>
      </c>
      <c r="I13" s="127" t="s">
        <v>690</v>
      </c>
      <c r="J13" s="127">
        <v>40</v>
      </c>
      <c r="K13" s="226"/>
      <c r="L13" s="404">
        <v>400</v>
      </c>
      <c r="M13" s="403">
        <v>178.5</v>
      </c>
      <c r="N13" s="275"/>
      <c r="O13" s="226"/>
      <c r="P13" s="226" t="s">
        <v>119</v>
      </c>
      <c r="Q13" s="226" t="s">
        <v>8</v>
      </c>
    </row>
    <row r="14" spans="1:17" s="128" customFormat="1" ht="12">
      <c r="A14" s="129">
        <v>39257</v>
      </c>
      <c r="B14" s="129">
        <v>39271</v>
      </c>
      <c r="C14" s="127" t="s">
        <v>9</v>
      </c>
      <c r="D14" s="400"/>
      <c r="E14" s="400" t="s">
        <v>805</v>
      </c>
      <c r="F14" s="402">
        <v>470</v>
      </c>
      <c r="G14" s="128">
        <v>15</v>
      </c>
      <c r="H14" s="127" t="s">
        <v>680</v>
      </c>
      <c r="I14" s="127" t="s">
        <v>681</v>
      </c>
      <c r="J14" s="127">
        <v>35</v>
      </c>
      <c r="K14" s="405">
        <v>47</v>
      </c>
      <c r="L14" s="127">
        <v>525</v>
      </c>
      <c r="M14" s="128" t="s">
        <v>10</v>
      </c>
      <c r="O14" s="226"/>
      <c r="P14" s="226"/>
      <c r="Q14" s="226" t="s">
        <v>0</v>
      </c>
    </row>
    <row r="15" spans="1:17" s="128" customFormat="1" ht="12">
      <c r="A15" s="129">
        <v>39257</v>
      </c>
      <c r="B15" s="129">
        <v>39269</v>
      </c>
      <c r="C15" s="127" t="s">
        <v>11</v>
      </c>
      <c r="D15" s="400"/>
      <c r="E15" s="400" t="s">
        <v>736</v>
      </c>
      <c r="F15" s="402">
        <v>430</v>
      </c>
      <c r="G15" s="128">
        <v>13</v>
      </c>
      <c r="H15" s="127" t="s">
        <v>67</v>
      </c>
      <c r="I15" s="127" t="s">
        <v>68</v>
      </c>
      <c r="J15" s="127">
        <v>25</v>
      </c>
      <c r="K15" s="226"/>
      <c r="L15" s="127">
        <v>325</v>
      </c>
      <c r="M15" s="402">
        <v>104.65</v>
      </c>
      <c r="O15" s="226"/>
      <c r="P15" s="226"/>
      <c r="Q15" s="226" t="s">
        <v>4</v>
      </c>
    </row>
    <row r="16" spans="1:17" s="128" customFormat="1" ht="12">
      <c r="A16" s="129">
        <v>39258</v>
      </c>
      <c r="B16" s="129">
        <v>39272</v>
      </c>
      <c r="C16" s="127" t="s">
        <v>12</v>
      </c>
      <c r="D16" s="400"/>
      <c r="E16" s="400" t="s">
        <v>808</v>
      </c>
      <c r="F16" s="402">
        <v>450</v>
      </c>
      <c r="G16" s="128">
        <v>15</v>
      </c>
      <c r="H16" s="127" t="s">
        <v>344</v>
      </c>
      <c r="I16" s="127" t="s">
        <v>748</v>
      </c>
      <c r="J16" s="127">
        <v>37</v>
      </c>
      <c r="K16" s="405">
        <v>32</v>
      </c>
      <c r="L16" s="127">
        <v>555</v>
      </c>
      <c r="O16" s="226"/>
      <c r="P16" s="226" t="s">
        <v>119</v>
      </c>
      <c r="Q16" s="226" t="s">
        <v>13</v>
      </c>
    </row>
    <row r="17" spans="1:17" ht="12">
      <c r="A17" s="31">
        <v>39258</v>
      </c>
      <c r="B17" s="31">
        <v>39278</v>
      </c>
      <c r="C17" s="47" t="s">
        <v>14</v>
      </c>
      <c r="G17" s="24">
        <v>21</v>
      </c>
      <c r="H17" s="47" t="s">
        <v>712</v>
      </c>
      <c r="I17" s="47" t="s">
        <v>713</v>
      </c>
      <c r="O17" s="226"/>
      <c r="P17" s="226" t="s">
        <v>119</v>
      </c>
      <c r="Q17" s="226"/>
    </row>
    <row r="18" spans="1:17" ht="12">
      <c r="A18" s="31">
        <v>39261</v>
      </c>
      <c r="B18" s="31">
        <v>39275</v>
      </c>
      <c r="C18" s="47" t="s">
        <v>15</v>
      </c>
      <c r="E18" s="25" t="s">
        <v>16</v>
      </c>
      <c r="F18" s="219">
        <v>379</v>
      </c>
      <c r="G18" s="24">
        <v>15</v>
      </c>
      <c r="H18" s="47" t="s">
        <v>667</v>
      </c>
      <c r="I18" s="47" t="s">
        <v>668</v>
      </c>
      <c r="J18" s="24">
        <v>23</v>
      </c>
      <c r="L18" s="24">
        <v>345</v>
      </c>
      <c r="N18" s="275"/>
      <c r="O18" s="226"/>
      <c r="P18" s="226"/>
      <c r="Q18" s="226" t="s">
        <v>17</v>
      </c>
    </row>
    <row r="19" spans="1:17" s="128" customFormat="1" ht="12">
      <c r="A19" s="129">
        <v>39262</v>
      </c>
      <c r="B19" s="129">
        <v>39276</v>
      </c>
      <c r="C19" s="127" t="s">
        <v>18</v>
      </c>
      <c r="D19" s="400" t="s">
        <v>652</v>
      </c>
      <c r="E19" s="400"/>
      <c r="F19" s="402">
        <v>385</v>
      </c>
      <c r="G19" s="128">
        <v>15</v>
      </c>
      <c r="H19" s="127" t="s">
        <v>712</v>
      </c>
      <c r="I19" s="127" t="s">
        <v>726</v>
      </c>
      <c r="J19" s="128">
        <v>30</v>
      </c>
      <c r="K19" s="226">
        <v>37</v>
      </c>
      <c r="L19" s="128">
        <v>450</v>
      </c>
      <c r="M19" s="402">
        <v>204.75</v>
      </c>
      <c r="O19" s="226"/>
      <c r="P19" s="226" t="s">
        <v>119</v>
      </c>
      <c r="Q19" s="226" t="s">
        <v>19</v>
      </c>
    </row>
    <row r="20" spans="1:17" s="128" customFormat="1" ht="12">
      <c r="A20" s="129">
        <v>39265</v>
      </c>
      <c r="B20" s="129">
        <v>39283</v>
      </c>
      <c r="C20" s="127" t="s">
        <v>20</v>
      </c>
      <c r="D20" s="400"/>
      <c r="E20" s="400" t="s">
        <v>805</v>
      </c>
      <c r="F20" s="402">
        <v>496</v>
      </c>
      <c r="G20" s="128">
        <v>19</v>
      </c>
      <c r="H20" s="127" t="s">
        <v>268</v>
      </c>
      <c r="I20" s="127" t="s">
        <v>759</v>
      </c>
      <c r="J20" s="128">
        <v>20</v>
      </c>
      <c r="K20" s="226">
        <v>19</v>
      </c>
      <c r="L20" s="274">
        <v>380</v>
      </c>
      <c r="M20" s="402">
        <v>133</v>
      </c>
      <c r="N20" s="275"/>
      <c r="O20" s="226"/>
      <c r="P20" s="226" t="s">
        <v>119</v>
      </c>
      <c r="Q20" s="226" t="s">
        <v>0</v>
      </c>
    </row>
    <row r="21" spans="1:17" s="128" customFormat="1" ht="12">
      <c r="A21" s="129">
        <v>39267</v>
      </c>
      <c r="B21" s="129">
        <v>39283</v>
      </c>
      <c r="C21" s="127" t="s">
        <v>21</v>
      </c>
      <c r="D21" s="400"/>
      <c r="E21" s="400" t="s">
        <v>829</v>
      </c>
      <c r="F21" s="402">
        <v>500</v>
      </c>
      <c r="G21" s="128">
        <v>17</v>
      </c>
      <c r="H21" s="127" t="s">
        <v>406</v>
      </c>
      <c r="I21" s="127" t="s">
        <v>407</v>
      </c>
      <c r="J21" s="128">
        <v>45</v>
      </c>
      <c r="K21" s="226">
        <v>44</v>
      </c>
      <c r="L21" s="274">
        <v>765</v>
      </c>
      <c r="M21" s="402">
        <v>279.65</v>
      </c>
      <c r="N21" s="275"/>
      <c r="O21" s="226"/>
      <c r="P21" s="226"/>
      <c r="Q21" s="226" t="s">
        <v>8</v>
      </c>
    </row>
    <row r="22" spans="1:17" s="128" customFormat="1" ht="12">
      <c r="A22" s="129">
        <v>39275</v>
      </c>
      <c r="B22" s="129">
        <v>39288</v>
      </c>
      <c r="C22" s="127" t="s">
        <v>22</v>
      </c>
      <c r="D22" s="400"/>
      <c r="E22" s="400" t="s">
        <v>808</v>
      </c>
      <c r="F22" s="402">
        <v>485</v>
      </c>
      <c r="G22" s="128">
        <v>14</v>
      </c>
      <c r="H22" s="127" t="s">
        <v>23</v>
      </c>
      <c r="I22" s="127" t="s">
        <v>546</v>
      </c>
      <c r="J22" s="128">
        <v>40</v>
      </c>
      <c r="K22" s="226">
        <v>38</v>
      </c>
      <c r="L22" s="128">
        <v>560</v>
      </c>
      <c r="M22" s="402">
        <v>117.6</v>
      </c>
      <c r="N22" s="275"/>
      <c r="O22" s="226"/>
      <c r="P22" s="226" t="s">
        <v>119</v>
      </c>
      <c r="Q22" s="226" t="s">
        <v>0</v>
      </c>
    </row>
    <row r="23" spans="1:17" s="128" customFormat="1" ht="12">
      <c r="A23" s="129">
        <v>39277</v>
      </c>
      <c r="B23" s="129">
        <v>39289</v>
      </c>
      <c r="C23" s="127" t="s">
        <v>24</v>
      </c>
      <c r="D23" s="400"/>
      <c r="E23" s="400" t="s">
        <v>821</v>
      </c>
      <c r="F23" s="402">
        <v>480</v>
      </c>
      <c r="G23" s="128">
        <v>13</v>
      </c>
      <c r="H23" s="127" t="s">
        <v>524</v>
      </c>
      <c r="I23" s="127" t="s">
        <v>700</v>
      </c>
      <c r="J23" s="128">
        <v>40</v>
      </c>
      <c r="K23" s="226"/>
      <c r="L23" s="128">
        <v>520</v>
      </c>
      <c r="M23" s="402">
        <v>227.5</v>
      </c>
      <c r="O23" s="226"/>
      <c r="P23" s="226"/>
      <c r="Q23" s="226" t="s">
        <v>0</v>
      </c>
    </row>
    <row r="24" spans="1:17" s="128" customFormat="1" ht="12">
      <c r="A24" s="129">
        <v>39282</v>
      </c>
      <c r="B24" s="129">
        <v>39296</v>
      </c>
      <c r="C24" s="127" t="s">
        <v>25</v>
      </c>
      <c r="D24" s="400" t="s">
        <v>665</v>
      </c>
      <c r="E24" s="400"/>
      <c r="F24" s="402">
        <v>450</v>
      </c>
      <c r="G24" s="128">
        <v>15</v>
      </c>
      <c r="H24" s="127" t="s">
        <v>550</v>
      </c>
      <c r="I24" s="127" t="s">
        <v>724</v>
      </c>
      <c r="J24" s="128">
        <v>50</v>
      </c>
      <c r="K24" s="226">
        <v>53</v>
      </c>
      <c r="L24" s="128">
        <v>750</v>
      </c>
      <c r="M24" s="402">
        <v>372.75</v>
      </c>
      <c r="O24" s="226"/>
      <c r="P24" s="226" t="s">
        <v>119</v>
      </c>
      <c r="Q24" s="226" t="s">
        <v>4</v>
      </c>
    </row>
    <row r="25" spans="1:17" s="128" customFormat="1" ht="12">
      <c r="A25" s="129">
        <v>39284</v>
      </c>
      <c r="B25" s="129">
        <v>39297</v>
      </c>
      <c r="C25" s="127" t="s">
        <v>694</v>
      </c>
      <c r="D25" s="400"/>
      <c r="E25" s="400" t="s">
        <v>821</v>
      </c>
      <c r="F25" s="402">
        <v>350</v>
      </c>
      <c r="G25" s="128">
        <v>13</v>
      </c>
      <c r="H25" s="127" t="s">
        <v>366</v>
      </c>
      <c r="I25" s="127" t="s">
        <v>697</v>
      </c>
      <c r="J25" s="128">
        <v>35</v>
      </c>
      <c r="K25" s="226">
        <v>41</v>
      </c>
      <c r="L25" s="274">
        <v>455</v>
      </c>
      <c r="M25" s="402">
        <v>172.9</v>
      </c>
      <c r="N25" s="275"/>
      <c r="O25" s="226"/>
      <c r="P25" s="226"/>
      <c r="Q25" s="226" t="s">
        <v>215</v>
      </c>
    </row>
    <row r="26" spans="1:17" s="128" customFormat="1" ht="12">
      <c r="A26" s="129">
        <v>39286</v>
      </c>
      <c r="B26" s="129">
        <v>39299</v>
      </c>
      <c r="C26" s="127" t="s">
        <v>26</v>
      </c>
      <c r="D26" s="400"/>
      <c r="E26" s="400" t="s">
        <v>574</v>
      </c>
      <c r="F26" s="402">
        <v>495</v>
      </c>
      <c r="G26" s="128">
        <v>14</v>
      </c>
      <c r="H26" s="127" t="s">
        <v>768</v>
      </c>
      <c r="I26" s="127" t="s">
        <v>738</v>
      </c>
      <c r="J26" s="128">
        <v>40</v>
      </c>
      <c r="K26" s="226">
        <v>39</v>
      </c>
      <c r="L26" s="274">
        <v>560</v>
      </c>
      <c r="M26" s="402">
        <v>220.5</v>
      </c>
      <c r="N26" s="275"/>
      <c r="O26" s="226"/>
      <c r="P26" s="226"/>
      <c r="Q26" s="226" t="s">
        <v>215</v>
      </c>
    </row>
    <row r="27" spans="1:17" ht="12">
      <c r="A27" s="31">
        <v>39286</v>
      </c>
      <c r="B27" s="31">
        <v>39299</v>
      </c>
      <c r="C27" s="47" t="s">
        <v>26</v>
      </c>
      <c r="E27" s="25" t="s">
        <v>796</v>
      </c>
      <c r="F27" s="24" t="s">
        <v>27</v>
      </c>
      <c r="G27" s="24">
        <v>14</v>
      </c>
      <c r="H27" s="47" t="s">
        <v>667</v>
      </c>
      <c r="I27" s="47" t="s">
        <v>541</v>
      </c>
      <c r="J27" s="24">
        <v>37</v>
      </c>
      <c r="L27" s="24">
        <v>518</v>
      </c>
      <c r="N27" s="275"/>
      <c r="Q27" s="24" t="s">
        <v>17</v>
      </c>
    </row>
    <row r="29" spans="1:12" ht="12">
      <c r="A29" s="31">
        <v>39346</v>
      </c>
      <c r="B29" s="31">
        <v>39355</v>
      </c>
      <c r="C29" s="24" t="s">
        <v>28</v>
      </c>
      <c r="F29" s="219">
        <v>230</v>
      </c>
      <c r="G29" s="24">
        <v>10</v>
      </c>
      <c r="H29" s="24" t="s">
        <v>399</v>
      </c>
      <c r="I29" s="24" t="s">
        <v>400</v>
      </c>
      <c r="J29" s="24">
        <v>18</v>
      </c>
      <c r="L29" s="24">
        <v>180</v>
      </c>
    </row>
    <row r="30" spans="1:10" ht="12">
      <c r="A30" s="31">
        <v>39347</v>
      </c>
      <c r="B30" s="31">
        <v>39354</v>
      </c>
      <c r="C30" s="24" t="s">
        <v>29</v>
      </c>
      <c r="F30" s="219">
        <v>180</v>
      </c>
      <c r="G30" s="24">
        <v>8</v>
      </c>
      <c r="H30" s="24" t="s">
        <v>768</v>
      </c>
      <c r="I30" s="24" t="s">
        <v>76</v>
      </c>
      <c r="J30" s="24">
        <v>36</v>
      </c>
    </row>
    <row r="31" spans="1:10" ht="12">
      <c r="A31" s="31">
        <v>39347</v>
      </c>
      <c r="B31" s="31">
        <v>39354</v>
      </c>
      <c r="C31" s="24" t="s">
        <v>30</v>
      </c>
      <c r="F31" s="219">
        <v>180</v>
      </c>
      <c r="G31" s="24">
        <v>8</v>
      </c>
      <c r="H31" s="24" t="s">
        <v>768</v>
      </c>
      <c r="I31" s="24" t="s">
        <v>31</v>
      </c>
      <c r="J31" s="24">
        <v>38</v>
      </c>
    </row>
    <row r="32" spans="1:17" ht="12">
      <c r="A32" s="31">
        <v>39348</v>
      </c>
      <c r="B32" s="129">
        <v>39355</v>
      </c>
      <c r="C32" s="128" t="s">
        <v>201</v>
      </c>
      <c r="D32" s="400" t="s">
        <v>801</v>
      </c>
      <c r="E32" s="400"/>
      <c r="F32" s="402">
        <v>198</v>
      </c>
      <c r="G32" s="128">
        <v>8</v>
      </c>
      <c r="H32" s="128" t="s">
        <v>741</v>
      </c>
      <c r="I32" s="128" t="s">
        <v>32</v>
      </c>
      <c r="J32" s="128">
        <v>50</v>
      </c>
      <c r="K32" s="226">
        <v>60</v>
      </c>
      <c r="L32" s="274">
        <v>400</v>
      </c>
      <c r="Q32" s="24" t="s">
        <v>215</v>
      </c>
    </row>
    <row r="33" spans="1:17" ht="12">
      <c r="A33" s="31">
        <v>39349</v>
      </c>
      <c r="B33" s="129">
        <v>39354</v>
      </c>
      <c r="C33" s="128" t="s">
        <v>33</v>
      </c>
      <c r="D33" s="400"/>
      <c r="E33" s="400" t="s">
        <v>821</v>
      </c>
      <c r="F33" s="402">
        <v>240</v>
      </c>
      <c r="G33" s="128">
        <v>6</v>
      </c>
      <c r="H33" s="128" t="s">
        <v>683</v>
      </c>
      <c r="I33" s="128" t="s">
        <v>684</v>
      </c>
      <c r="J33" s="128">
        <v>15</v>
      </c>
      <c r="L33" s="24">
        <v>90</v>
      </c>
      <c r="P33" s="24" t="s">
        <v>119</v>
      </c>
      <c r="Q33" s="24" t="s">
        <v>4</v>
      </c>
    </row>
    <row r="37" ht="12">
      <c r="J37" s="24">
        <v>893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orientation="landscape" paperSize="9" scale="74" r:id="rId1"/>
  <headerFooter alignWithMargins="0">
    <oddHeader>&amp;CFreizeitanmeldungen 2007&amp;RProspekt 2007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T73"/>
  <sheetViews>
    <sheetView zoomScalePageLayoutView="0" workbookViewId="0" topLeftCell="A1">
      <selection activeCell="Q36" sqref="Q36"/>
    </sheetView>
  </sheetViews>
  <sheetFormatPr defaultColWidth="11.421875" defaultRowHeight="12.75"/>
  <cols>
    <col min="1" max="1" width="3.421875" style="0" bestFit="1" customWidth="1"/>
    <col min="2" max="3" width="10.140625" style="0" bestFit="1" customWidth="1"/>
    <col min="4" max="4" width="13.28125" style="0" bestFit="1" customWidth="1"/>
    <col min="5" max="5" width="5.00390625" style="55" bestFit="1" customWidth="1"/>
    <col min="6" max="6" width="6.8515625" style="0" bestFit="1" customWidth="1"/>
    <col min="7" max="7" width="8.140625" style="43" bestFit="1" customWidth="1"/>
    <col min="8" max="8" width="9.7109375" style="0" bestFit="1" customWidth="1"/>
    <col min="9" max="9" width="6.140625" style="0" bestFit="1" customWidth="1"/>
    <col min="10" max="10" width="14.140625" style="0" bestFit="1" customWidth="1"/>
    <col min="12" max="12" width="5.28125" style="0" bestFit="1" customWidth="1"/>
    <col min="13" max="13" width="5.7109375" style="0" bestFit="1" customWidth="1"/>
    <col min="14" max="14" width="11.421875" style="55" bestFit="1" customWidth="1"/>
    <col min="15" max="15" width="10.7109375" style="155" bestFit="1" customWidth="1"/>
    <col min="16" max="16" width="10.8515625" style="24" customWidth="1"/>
    <col min="17" max="17" width="14.421875" style="128" bestFit="1" customWidth="1"/>
  </cols>
  <sheetData>
    <row r="1" spans="1:17" ht="13.5">
      <c r="A1" s="461" t="s">
        <v>95</v>
      </c>
      <c r="B1" s="462"/>
      <c r="C1" s="462"/>
      <c r="D1" s="462"/>
      <c r="F1" s="169" t="s">
        <v>99</v>
      </c>
      <c r="G1" s="383" t="s">
        <v>37</v>
      </c>
      <c r="Q1" s="179"/>
    </row>
    <row r="2" spans="1:17" s="381" customFormat="1" ht="13.5">
      <c r="A2" s="387" t="s">
        <v>654</v>
      </c>
      <c r="B2" s="387" t="s">
        <v>782</v>
      </c>
      <c r="C2" s="387" t="s">
        <v>783</v>
      </c>
      <c r="D2" s="387" t="s">
        <v>60</v>
      </c>
      <c r="E2" s="388"/>
      <c r="F2" s="387" t="s">
        <v>774</v>
      </c>
      <c r="G2" s="389" t="s">
        <v>774</v>
      </c>
      <c r="H2" s="387" t="s">
        <v>775</v>
      </c>
      <c r="I2" s="387" t="s">
        <v>776</v>
      </c>
      <c r="J2" s="387" t="s">
        <v>500</v>
      </c>
      <c r="K2" s="387" t="s">
        <v>778</v>
      </c>
      <c r="L2" s="387" t="s">
        <v>93</v>
      </c>
      <c r="M2" s="387" t="s">
        <v>94</v>
      </c>
      <c r="N2" s="388" t="s">
        <v>96</v>
      </c>
      <c r="O2" s="406" t="s">
        <v>98</v>
      </c>
      <c r="P2" s="387"/>
      <c r="Q2" s="421" t="s">
        <v>244</v>
      </c>
    </row>
    <row r="3" spans="1:17" s="381" customFormat="1" ht="13.5">
      <c r="A3" s="387"/>
      <c r="B3" s="387"/>
      <c r="C3" s="387"/>
      <c r="D3" s="387" t="s">
        <v>241</v>
      </c>
      <c r="E3" s="388" t="s">
        <v>86</v>
      </c>
      <c r="F3" s="387"/>
      <c r="G3" s="389"/>
      <c r="H3" s="387"/>
      <c r="I3" s="387"/>
      <c r="J3" s="387"/>
      <c r="K3" s="387"/>
      <c r="L3" s="387" t="s">
        <v>412</v>
      </c>
      <c r="M3" s="387" t="s">
        <v>412</v>
      </c>
      <c r="N3" s="388" t="s">
        <v>97</v>
      </c>
      <c r="O3" s="407">
        <v>2</v>
      </c>
      <c r="P3" s="387"/>
      <c r="Q3" s="425"/>
    </row>
    <row r="4" spans="1:17" ht="12">
      <c r="A4" s="24">
        <v>1</v>
      </c>
      <c r="B4" s="31">
        <v>39522</v>
      </c>
      <c r="C4" s="31">
        <v>39528</v>
      </c>
      <c r="D4" s="24" t="s">
        <v>285</v>
      </c>
      <c r="E4" s="54" t="s">
        <v>87</v>
      </c>
      <c r="F4" s="25"/>
      <c r="G4" s="25" t="s">
        <v>821</v>
      </c>
      <c r="H4" s="219">
        <v>260</v>
      </c>
      <c r="I4" s="24">
        <f>SUM(C4-B4)+1</f>
        <v>7</v>
      </c>
      <c r="J4" s="24" t="s">
        <v>61</v>
      </c>
      <c r="K4" s="24" t="s">
        <v>128</v>
      </c>
      <c r="L4" s="24">
        <v>26</v>
      </c>
      <c r="M4" s="24"/>
      <c r="N4" s="53">
        <f>SUM(I4*26)</f>
        <v>182</v>
      </c>
      <c r="O4" s="408">
        <v>0</v>
      </c>
      <c r="P4" s="24" t="s">
        <v>799</v>
      </c>
      <c r="Q4" s="179"/>
    </row>
    <row r="5" spans="1:19" ht="12">
      <c r="A5" s="390">
        <v>2</v>
      </c>
      <c r="B5" s="391">
        <v>39521</v>
      </c>
      <c r="C5" s="391">
        <v>39528</v>
      </c>
      <c r="D5" s="392" t="s">
        <v>88</v>
      </c>
      <c r="E5" s="393" t="s">
        <v>87</v>
      </c>
      <c r="F5" s="394"/>
      <c r="G5" s="394"/>
      <c r="H5" s="395">
        <v>195</v>
      </c>
      <c r="I5" s="390">
        <f aca="true" t="shared" si="0" ref="I5:I34">SUM(C5-B5)+1</f>
        <v>8</v>
      </c>
      <c r="J5" s="392" t="s">
        <v>686</v>
      </c>
      <c r="K5" s="392" t="s">
        <v>264</v>
      </c>
      <c r="L5" s="390">
        <v>24</v>
      </c>
      <c r="M5" s="390"/>
      <c r="N5" s="396">
        <f>SUM(I5*L5)</f>
        <v>192</v>
      </c>
      <c r="O5" s="408">
        <f>SUM(N5*2)</f>
        <v>384</v>
      </c>
      <c r="Q5" s="179"/>
      <c r="R5" s="386"/>
      <c r="S5" s="24"/>
    </row>
    <row r="6" spans="2:20" s="179" customFormat="1" ht="12">
      <c r="B6" s="181"/>
      <c r="C6" s="181"/>
      <c r="D6" s="322"/>
      <c r="E6" s="175"/>
      <c r="F6" s="321"/>
      <c r="G6" s="321"/>
      <c r="H6" s="312"/>
      <c r="J6" s="322"/>
      <c r="K6" s="322"/>
      <c r="N6" s="396">
        <f aca="true" t="shared" si="1" ref="N6:N35">SUM(I6*L6)</f>
        <v>0</v>
      </c>
      <c r="O6" s="409"/>
      <c r="R6" s="384"/>
      <c r="T6" s="384"/>
    </row>
    <row r="7" spans="1:17" s="385" customFormat="1" ht="12.75">
      <c r="A7" s="390">
        <v>3</v>
      </c>
      <c r="B7" s="391">
        <v>39624</v>
      </c>
      <c r="C7" s="391">
        <v>39633</v>
      </c>
      <c r="D7" s="392" t="s">
        <v>285</v>
      </c>
      <c r="E7" s="393" t="s">
        <v>87</v>
      </c>
      <c r="F7" s="394"/>
      <c r="G7" s="394"/>
      <c r="H7" s="395">
        <v>365</v>
      </c>
      <c r="I7" s="390">
        <v>10</v>
      </c>
      <c r="J7" s="392" t="s">
        <v>366</v>
      </c>
      <c r="K7" s="392" t="s">
        <v>261</v>
      </c>
      <c r="L7" s="390">
        <v>21</v>
      </c>
      <c r="M7" s="390"/>
      <c r="N7" s="396">
        <f t="shared" si="1"/>
        <v>210</v>
      </c>
      <c r="O7" s="408">
        <f aca="true" t="shared" si="2" ref="O7:O34">SUM(N7*2)</f>
        <v>420</v>
      </c>
      <c r="P7" s="424" t="s">
        <v>42</v>
      </c>
      <c r="Q7" s="179"/>
    </row>
    <row r="8" spans="1:17" s="382" customFormat="1" ht="12.75">
      <c r="A8" s="390">
        <v>4</v>
      </c>
      <c r="B8" s="391">
        <v>39624</v>
      </c>
      <c r="C8" s="391">
        <v>39637</v>
      </c>
      <c r="D8" s="390" t="s">
        <v>62</v>
      </c>
      <c r="E8" s="396"/>
      <c r="F8" s="394"/>
      <c r="G8" s="394" t="s">
        <v>805</v>
      </c>
      <c r="H8" s="397">
        <v>465</v>
      </c>
      <c r="I8" s="390">
        <f t="shared" si="0"/>
        <v>14</v>
      </c>
      <c r="J8" s="392" t="s">
        <v>741</v>
      </c>
      <c r="K8" s="390" t="s">
        <v>748</v>
      </c>
      <c r="L8" s="390">
        <v>30</v>
      </c>
      <c r="M8" s="390"/>
      <c r="N8" s="396">
        <f t="shared" si="1"/>
        <v>420</v>
      </c>
      <c r="O8" s="408">
        <f t="shared" si="2"/>
        <v>840</v>
      </c>
      <c r="P8" s="424" t="s">
        <v>42</v>
      </c>
      <c r="Q8" s="402">
        <v>102.9</v>
      </c>
    </row>
    <row r="9" spans="1:17" s="382" customFormat="1" ht="12.75">
      <c r="A9" s="390">
        <v>5</v>
      </c>
      <c r="B9" s="391">
        <v>39624</v>
      </c>
      <c r="C9" s="391">
        <v>39637</v>
      </c>
      <c r="D9" s="390" t="s">
        <v>63</v>
      </c>
      <c r="E9" s="396"/>
      <c r="F9" s="394"/>
      <c r="G9" s="398" t="s">
        <v>100</v>
      </c>
      <c r="H9" s="397">
        <v>399</v>
      </c>
      <c r="I9" s="390">
        <f t="shared" si="0"/>
        <v>14</v>
      </c>
      <c r="J9" s="390" t="s">
        <v>662</v>
      </c>
      <c r="K9" s="390" t="s">
        <v>340</v>
      </c>
      <c r="L9" s="390">
        <v>40</v>
      </c>
      <c r="M9" s="390">
        <v>70</v>
      </c>
      <c r="N9" s="396">
        <f t="shared" si="1"/>
        <v>560</v>
      </c>
      <c r="O9" s="408">
        <f t="shared" si="2"/>
        <v>1120</v>
      </c>
      <c r="P9" s="424" t="s">
        <v>42</v>
      </c>
      <c r="Q9" s="402">
        <v>382.2</v>
      </c>
    </row>
    <row r="10" spans="1:17" s="382" customFormat="1" ht="12.75">
      <c r="A10" s="390">
        <v>6</v>
      </c>
      <c r="B10" s="391">
        <v>39625</v>
      </c>
      <c r="C10" s="391">
        <v>39638</v>
      </c>
      <c r="D10" s="390" t="s">
        <v>440</v>
      </c>
      <c r="E10" s="393" t="s">
        <v>89</v>
      </c>
      <c r="F10" s="398" t="s">
        <v>801</v>
      </c>
      <c r="G10" s="394"/>
      <c r="H10" s="397">
        <v>160</v>
      </c>
      <c r="I10" s="390">
        <f t="shared" si="0"/>
        <v>14</v>
      </c>
      <c r="J10" s="390" t="s">
        <v>674</v>
      </c>
      <c r="K10" s="390" t="s">
        <v>752</v>
      </c>
      <c r="L10" s="390">
        <v>27</v>
      </c>
      <c r="M10" s="390"/>
      <c r="N10" s="396">
        <f t="shared" si="1"/>
        <v>378</v>
      </c>
      <c r="O10" s="408">
        <f t="shared" si="2"/>
        <v>756</v>
      </c>
      <c r="P10" s="424" t="s">
        <v>42</v>
      </c>
      <c r="Q10" s="402">
        <v>196</v>
      </c>
    </row>
    <row r="11" spans="1:17" s="382" customFormat="1" ht="12.75">
      <c r="A11" s="390">
        <v>7</v>
      </c>
      <c r="B11" s="391">
        <v>39626</v>
      </c>
      <c r="C11" s="391">
        <v>39635</v>
      </c>
      <c r="D11" s="390" t="s">
        <v>101</v>
      </c>
      <c r="E11" s="393" t="s">
        <v>87</v>
      </c>
      <c r="F11" s="398"/>
      <c r="G11" s="394"/>
      <c r="H11" s="397">
        <v>310</v>
      </c>
      <c r="I11" s="390">
        <v>10</v>
      </c>
      <c r="J11" s="390" t="s">
        <v>667</v>
      </c>
      <c r="K11" s="390" t="s">
        <v>239</v>
      </c>
      <c r="L11" s="390">
        <v>26</v>
      </c>
      <c r="M11" s="390"/>
      <c r="N11" s="396">
        <f t="shared" si="1"/>
        <v>260</v>
      </c>
      <c r="O11" s="408">
        <f t="shared" si="2"/>
        <v>520</v>
      </c>
      <c r="P11" s="424" t="s">
        <v>42</v>
      </c>
      <c r="Q11" s="179"/>
    </row>
    <row r="12" spans="1:17" s="382" customFormat="1" ht="12">
      <c r="A12" s="390">
        <v>8</v>
      </c>
      <c r="B12" s="391">
        <v>39626</v>
      </c>
      <c r="C12" s="391">
        <v>39639</v>
      </c>
      <c r="D12" s="390" t="s">
        <v>102</v>
      </c>
      <c r="E12" s="393" t="s">
        <v>87</v>
      </c>
      <c r="F12" s="398"/>
      <c r="G12" s="394"/>
      <c r="H12" s="397">
        <v>200</v>
      </c>
      <c r="I12" s="390">
        <v>14</v>
      </c>
      <c r="J12" s="390" t="s">
        <v>550</v>
      </c>
      <c r="K12" s="390" t="s">
        <v>402</v>
      </c>
      <c r="L12" s="390">
        <v>38</v>
      </c>
      <c r="M12" s="390"/>
      <c r="N12" s="396">
        <f t="shared" si="1"/>
        <v>532</v>
      </c>
      <c r="O12" s="408">
        <f t="shared" si="2"/>
        <v>1064</v>
      </c>
      <c r="P12" s="179"/>
      <c r="Q12" s="179"/>
    </row>
    <row r="13" spans="1:17" s="382" customFormat="1" ht="12.75">
      <c r="A13" s="390">
        <v>9</v>
      </c>
      <c r="B13" s="391">
        <v>39626</v>
      </c>
      <c r="C13" s="391">
        <v>39641</v>
      </c>
      <c r="D13" s="390" t="s">
        <v>345</v>
      </c>
      <c r="E13" s="396" t="s">
        <v>110</v>
      </c>
      <c r="F13" s="394"/>
      <c r="G13" s="394" t="s">
        <v>808</v>
      </c>
      <c r="H13" s="397">
        <v>420</v>
      </c>
      <c r="I13" s="390">
        <f t="shared" si="0"/>
        <v>16</v>
      </c>
      <c r="J13" s="390" t="s">
        <v>662</v>
      </c>
      <c r="K13" s="390" t="s">
        <v>528</v>
      </c>
      <c r="L13" s="390">
        <v>28</v>
      </c>
      <c r="M13" s="390"/>
      <c r="N13" s="396">
        <f t="shared" si="1"/>
        <v>448</v>
      </c>
      <c r="O13" s="408">
        <f t="shared" si="2"/>
        <v>896</v>
      </c>
      <c r="P13" s="424" t="s">
        <v>42</v>
      </c>
      <c r="Q13" s="402">
        <v>201.6</v>
      </c>
    </row>
    <row r="14" spans="1:17" s="382" customFormat="1" ht="12.75">
      <c r="A14" s="390">
        <v>10</v>
      </c>
      <c r="B14" s="391">
        <v>39626</v>
      </c>
      <c r="C14" s="391">
        <v>39641</v>
      </c>
      <c r="D14" s="390" t="s">
        <v>103</v>
      </c>
      <c r="E14" s="396" t="s">
        <v>104</v>
      </c>
      <c r="F14" s="394"/>
      <c r="G14" s="394"/>
      <c r="H14" s="397" t="s">
        <v>105</v>
      </c>
      <c r="I14" s="390">
        <v>16</v>
      </c>
      <c r="J14" s="390" t="s">
        <v>667</v>
      </c>
      <c r="K14" s="390" t="s">
        <v>541</v>
      </c>
      <c r="L14" s="390">
        <v>45</v>
      </c>
      <c r="M14" s="390"/>
      <c r="N14" s="396">
        <f t="shared" si="1"/>
        <v>720</v>
      </c>
      <c r="O14" s="408">
        <f t="shared" si="2"/>
        <v>1440</v>
      </c>
      <c r="P14" s="424" t="s">
        <v>42</v>
      </c>
      <c r="Q14" s="179"/>
    </row>
    <row r="15" spans="1:17" s="382" customFormat="1" ht="12">
      <c r="A15" s="390">
        <v>11</v>
      </c>
      <c r="B15" s="391">
        <v>39626</v>
      </c>
      <c r="C15" s="391">
        <v>39642</v>
      </c>
      <c r="D15" s="390" t="s">
        <v>64</v>
      </c>
      <c r="E15" s="396"/>
      <c r="F15" s="394"/>
      <c r="G15" s="394" t="s">
        <v>805</v>
      </c>
      <c r="H15" s="397">
        <v>495</v>
      </c>
      <c r="I15" s="390">
        <f t="shared" si="0"/>
        <v>17</v>
      </c>
      <c r="J15" s="390" t="s">
        <v>680</v>
      </c>
      <c r="K15" s="390" t="s">
        <v>681</v>
      </c>
      <c r="L15" s="390">
        <v>38</v>
      </c>
      <c r="M15" s="390"/>
      <c r="N15" s="396">
        <f t="shared" si="1"/>
        <v>646</v>
      </c>
      <c r="O15" s="408">
        <f t="shared" si="2"/>
        <v>1292</v>
      </c>
      <c r="P15" s="179"/>
      <c r="Q15" s="402">
        <v>285.6</v>
      </c>
    </row>
    <row r="16" spans="1:17" s="382" customFormat="1" ht="12.75">
      <c r="A16" s="390">
        <v>12</v>
      </c>
      <c r="B16" s="391">
        <v>39627</v>
      </c>
      <c r="C16" s="391">
        <v>39637</v>
      </c>
      <c r="D16" s="390" t="s">
        <v>65</v>
      </c>
      <c r="E16" s="396" t="s">
        <v>89</v>
      </c>
      <c r="F16" s="398" t="s">
        <v>801</v>
      </c>
      <c r="G16" s="394"/>
      <c r="H16" s="397">
        <v>299</v>
      </c>
      <c r="I16" s="390">
        <f t="shared" si="0"/>
        <v>11</v>
      </c>
      <c r="J16" s="390" t="s">
        <v>689</v>
      </c>
      <c r="K16" s="390" t="s">
        <v>690</v>
      </c>
      <c r="L16" s="390">
        <v>41</v>
      </c>
      <c r="M16" s="390"/>
      <c r="N16" s="396">
        <f t="shared" si="1"/>
        <v>451</v>
      </c>
      <c r="O16" s="408">
        <f t="shared" si="2"/>
        <v>902</v>
      </c>
      <c r="P16" s="424" t="s">
        <v>42</v>
      </c>
      <c r="Q16" s="402">
        <v>184.8</v>
      </c>
    </row>
    <row r="17" spans="1:17" ht="12">
      <c r="A17" s="24">
        <v>13</v>
      </c>
      <c r="B17" s="31">
        <v>39627</v>
      </c>
      <c r="C17" s="31">
        <v>39641</v>
      </c>
      <c r="D17" s="24" t="s">
        <v>66</v>
      </c>
      <c r="E17" s="54" t="s">
        <v>92</v>
      </c>
      <c r="F17" s="25"/>
      <c r="G17" s="25" t="s">
        <v>736</v>
      </c>
      <c r="H17" s="219">
        <v>399</v>
      </c>
      <c r="I17" s="24">
        <f t="shared" si="0"/>
        <v>15</v>
      </c>
      <c r="J17" s="24" t="s">
        <v>67</v>
      </c>
      <c r="K17" s="24" t="s">
        <v>68</v>
      </c>
      <c r="L17" s="24">
        <v>25</v>
      </c>
      <c r="M17" s="24"/>
      <c r="N17" s="396">
        <f t="shared" si="1"/>
        <v>375</v>
      </c>
      <c r="O17" s="409">
        <v>0</v>
      </c>
      <c r="P17" s="47" t="s">
        <v>38</v>
      </c>
      <c r="Q17" s="402">
        <v>157.5</v>
      </c>
    </row>
    <row r="18" spans="1:17" ht="12">
      <c r="A18" s="24">
        <v>14</v>
      </c>
      <c r="B18" s="31">
        <v>39629</v>
      </c>
      <c r="C18" s="31">
        <v>39633</v>
      </c>
      <c r="D18" s="24" t="s">
        <v>69</v>
      </c>
      <c r="E18" s="53" t="s">
        <v>89</v>
      </c>
      <c r="F18" s="399" t="s">
        <v>801</v>
      </c>
      <c r="G18" s="399"/>
      <c r="H18" s="219">
        <v>100</v>
      </c>
      <c r="I18" s="24">
        <f t="shared" si="0"/>
        <v>5</v>
      </c>
      <c r="J18" s="24" t="s">
        <v>768</v>
      </c>
      <c r="K18" s="24" t="s">
        <v>738</v>
      </c>
      <c r="L18" s="24">
        <v>30</v>
      </c>
      <c r="M18" s="24"/>
      <c r="N18" s="396">
        <f t="shared" si="1"/>
        <v>150</v>
      </c>
      <c r="O18" s="409">
        <v>0</v>
      </c>
      <c r="P18" s="47" t="s">
        <v>36</v>
      </c>
      <c r="Q18" s="179" t="s">
        <v>10</v>
      </c>
    </row>
    <row r="19" spans="1:17" ht="12">
      <c r="A19" s="24">
        <v>15</v>
      </c>
      <c r="B19" s="31">
        <v>39629</v>
      </c>
      <c r="C19" s="31">
        <v>39638</v>
      </c>
      <c r="D19" s="24" t="s">
        <v>70</v>
      </c>
      <c r="E19" s="54" t="s">
        <v>87</v>
      </c>
      <c r="F19" s="25">
        <v>13</v>
      </c>
      <c r="G19" s="25"/>
      <c r="H19" s="24" t="s">
        <v>71</v>
      </c>
      <c r="I19" s="24">
        <f t="shared" si="0"/>
        <v>10</v>
      </c>
      <c r="J19" s="24" t="s">
        <v>683</v>
      </c>
      <c r="K19" s="24" t="s">
        <v>684</v>
      </c>
      <c r="L19" s="24">
        <v>15</v>
      </c>
      <c r="M19" s="24"/>
      <c r="N19" s="396">
        <f t="shared" si="1"/>
        <v>150</v>
      </c>
      <c r="O19" s="409">
        <v>0</v>
      </c>
      <c r="P19" s="47" t="s">
        <v>38</v>
      </c>
      <c r="Q19" s="402">
        <v>80.5</v>
      </c>
    </row>
    <row r="20" spans="1:17" s="382" customFormat="1" ht="12.75">
      <c r="A20" s="390">
        <v>16</v>
      </c>
      <c r="B20" s="391">
        <v>39632</v>
      </c>
      <c r="C20" s="391">
        <v>39642</v>
      </c>
      <c r="D20" s="390" t="s">
        <v>106</v>
      </c>
      <c r="E20" s="393" t="s">
        <v>89</v>
      </c>
      <c r="F20" s="394"/>
      <c r="G20" s="394"/>
      <c r="H20" s="390" t="s">
        <v>107</v>
      </c>
      <c r="I20" s="390">
        <f t="shared" si="0"/>
        <v>11</v>
      </c>
      <c r="J20" s="390" t="s">
        <v>399</v>
      </c>
      <c r="K20" s="390" t="s">
        <v>400</v>
      </c>
      <c r="L20" s="390">
        <v>16</v>
      </c>
      <c r="M20" s="390"/>
      <c r="N20" s="396">
        <f t="shared" si="1"/>
        <v>176</v>
      </c>
      <c r="O20" s="408">
        <f t="shared" si="2"/>
        <v>352</v>
      </c>
      <c r="P20" s="424" t="s">
        <v>42</v>
      </c>
      <c r="Q20" s="179"/>
    </row>
    <row r="21" spans="1:17" s="382" customFormat="1" ht="12">
      <c r="A21" s="226">
        <v>17</v>
      </c>
      <c r="B21" s="415">
        <v>39636</v>
      </c>
      <c r="C21" s="415">
        <v>39650</v>
      </c>
      <c r="D21" s="226" t="s">
        <v>40</v>
      </c>
      <c r="E21" s="357" t="s">
        <v>89</v>
      </c>
      <c r="F21" s="416" t="s">
        <v>801</v>
      </c>
      <c r="G21" s="417"/>
      <c r="H21" s="418">
        <v>385</v>
      </c>
      <c r="I21" s="226">
        <f t="shared" si="0"/>
        <v>15</v>
      </c>
      <c r="J21" s="226" t="s">
        <v>712</v>
      </c>
      <c r="K21" s="226" t="s">
        <v>726</v>
      </c>
      <c r="L21" s="226">
        <v>30</v>
      </c>
      <c r="M21" s="226"/>
      <c r="N21" s="357">
        <f t="shared" si="1"/>
        <v>450</v>
      </c>
      <c r="O21" s="409">
        <v>0</v>
      </c>
      <c r="P21" s="405" t="s">
        <v>19</v>
      </c>
      <c r="Q21" s="402">
        <v>199.5</v>
      </c>
    </row>
    <row r="22" spans="1:17" s="382" customFormat="1" ht="12.75">
      <c r="A22" s="390">
        <v>18</v>
      </c>
      <c r="B22" s="391">
        <v>39638</v>
      </c>
      <c r="C22" s="391">
        <v>39654</v>
      </c>
      <c r="D22" s="390" t="s">
        <v>72</v>
      </c>
      <c r="E22" s="396" t="s">
        <v>90</v>
      </c>
      <c r="F22" s="394"/>
      <c r="G22" s="394" t="s">
        <v>829</v>
      </c>
      <c r="H22" s="390" t="s">
        <v>73</v>
      </c>
      <c r="I22" s="390">
        <f t="shared" si="0"/>
        <v>17</v>
      </c>
      <c r="J22" s="390" t="s">
        <v>406</v>
      </c>
      <c r="K22" s="390" t="s">
        <v>407</v>
      </c>
      <c r="L22" s="390">
        <v>38</v>
      </c>
      <c r="M22" s="390"/>
      <c r="N22" s="396">
        <f t="shared" si="1"/>
        <v>646</v>
      </c>
      <c r="O22" s="408">
        <f t="shared" si="2"/>
        <v>1292</v>
      </c>
      <c r="P22" s="424" t="s">
        <v>42</v>
      </c>
      <c r="Q22" s="402">
        <v>285.6</v>
      </c>
    </row>
    <row r="23" spans="1:17" s="382" customFormat="1" ht="12">
      <c r="A23" s="390">
        <v>19</v>
      </c>
      <c r="B23" s="391">
        <v>39640</v>
      </c>
      <c r="C23" s="391">
        <v>39654</v>
      </c>
      <c r="D23" s="390" t="s">
        <v>74</v>
      </c>
      <c r="E23" s="396"/>
      <c r="F23" s="394" t="s">
        <v>808</v>
      </c>
      <c r="G23" s="394"/>
      <c r="H23" s="397">
        <v>450</v>
      </c>
      <c r="I23" s="390">
        <f t="shared" si="0"/>
        <v>15</v>
      </c>
      <c r="J23" s="390" t="s">
        <v>524</v>
      </c>
      <c r="K23" s="390" t="s">
        <v>546</v>
      </c>
      <c r="L23" s="390">
        <v>25</v>
      </c>
      <c r="M23" s="390"/>
      <c r="N23" s="396">
        <f t="shared" si="1"/>
        <v>375</v>
      </c>
      <c r="O23" s="408">
        <f t="shared" si="2"/>
        <v>750</v>
      </c>
      <c r="P23" s="179"/>
      <c r="Q23" s="402">
        <v>115.5</v>
      </c>
    </row>
    <row r="24" spans="1:17" s="382" customFormat="1" ht="12">
      <c r="A24" s="390">
        <v>20</v>
      </c>
      <c r="B24" s="391">
        <v>39643</v>
      </c>
      <c r="C24" s="391">
        <v>39649</v>
      </c>
      <c r="D24" s="410" t="s">
        <v>75</v>
      </c>
      <c r="E24" s="411" t="s">
        <v>89</v>
      </c>
      <c r="F24" s="412"/>
      <c r="G24" s="412" t="s">
        <v>805</v>
      </c>
      <c r="H24" s="413">
        <v>198</v>
      </c>
      <c r="I24" s="410">
        <f t="shared" si="0"/>
        <v>7</v>
      </c>
      <c r="J24" s="410" t="s">
        <v>768</v>
      </c>
      <c r="K24" s="410" t="s">
        <v>76</v>
      </c>
      <c r="L24" s="410">
        <v>18</v>
      </c>
      <c r="M24" s="410"/>
      <c r="N24" s="411">
        <f t="shared" si="1"/>
        <v>126</v>
      </c>
      <c r="O24" s="414">
        <v>0</v>
      </c>
      <c r="P24" s="322" t="s">
        <v>799</v>
      </c>
      <c r="Q24" s="179"/>
    </row>
    <row r="25" spans="1:17" s="382" customFormat="1" ht="12">
      <c r="A25" s="390">
        <v>21</v>
      </c>
      <c r="B25" s="391">
        <v>39657</v>
      </c>
      <c r="C25" s="391">
        <v>39663</v>
      </c>
      <c r="D25" s="390" t="s">
        <v>34</v>
      </c>
      <c r="E25" s="393" t="s">
        <v>89</v>
      </c>
      <c r="F25" s="394" t="s">
        <v>796</v>
      </c>
      <c r="G25" s="394"/>
      <c r="H25" s="397">
        <v>79</v>
      </c>
      <c r="I25" s="390">
        <f t="shared" si="0"/>
        <v>7</v>
      </c>
      <c r="J25" s="390" t="s">
        <v>686</v>
      </c>
      <c r="K25" s="390" t="s">
        <v>35</v>
      </c>
      <c r="L25" s="390">
        <v>28</v>
      </c>
      <c r="M25" s="390"/>
      <c r="N25" s="396">
        <f t="shared" si="1"/>
        <v>196</v>
      </c>
      <c r="O25" s="408">
        <f t="shared" si="2"/>
        <v>392</v>
      </c>
      <c r="P25" s="179"/>
      <c r="Q25" s="179"/>
    </row>
    <row r="26" spans="1:17" ht="12">
      <c r="A26" s="24">
        <v>21</v>
      </c>
      <c r="B26" s="31">
        <v>39649</v>
      </c>
      <c r="C26" s="31">
        <v>39663</v>
      </c>
      <c r="D26" s="24" t="s">
        <v>523</v>
      </c>
      <c r="E26" s="54" t="s">
        <v>90</v>
      </c>
      <c r="F26" s="25"/>
      <c r="G26" s="25" t="s">
        <v>821</v>
      </c>
      <c r="H26" s="219">
        <v>496</v>
      </c>
      <c r="I26" s="24">
        <f t="shared" si="0"/>
        <v>15</v>
      </c>
      <c r="J26" s="24" t="s">
        <v>355</v>
      </c>
      <c r="K26" s="24" t="s">
        <v>77</v>
      </c>
      <c r="L26" s="24">
        <v>40</v>
      </c>
      <c r="M26" s="24"/>
      <c r="N26" s="396">
        <f t="shared" si="1"/>
        <v>600</v>
      </c>
      <c r="O26" s="408">
        <f t="shared" si="2"/>
        <v>1200</v>
      </c>
      <c r="Q26" s="402">
        <v>204.75</v>
      </c>
    </row>
    <row r="27" spans="1:17" s="210" customFormat="1" ht="12">
      <c r="A27" s="226">
        <v>22</v>
      </c>
      <c r="B27" s="415">
        <v>39654</v>
      </c>
      <c r="C27" s="415">
        <v>39668</v>
      </c>
      <c r="D27" s="226" t="s">
        <v>78</v>
      </c>
      <c r="E27" s="419" t="s">
        <v>91</v>
      </c>
      <c r="F27" s="417"/>
      <c r="G27" s="417">
        <v>14</v>
      </c>
      <c r="H27" s="418">
        <v>450</v>
      </c>
      <c r="I27" s="226">
        <f t="shared" si="0"/>
        <v>15</v>
      </c>
      <c r="J27" s="226" t="s">
        <v>550</v>
      </c>
      <c r="K27" s="405" t="s">
        <v>724</v>
      </c>
      <c r="L27" s="226">
        <v>50</v>
      </c>
      <c r="M27" s="226"/>
      <c r="N27" s="357">
        <f t="shared" si="1"/>
        <v>750</v>
      </c>
      <c r="O27" s="409">
        <v>0</v>
      </c>
      <c r="P27" s="405" t="s">
        <v>38</v>
      </c>
      <c r="Q27" s="402">
        <v>378</v>
      </c>
    </row>
    <row r="28" spans="1:17" s="382" customFormat="1" ht="12.75">
      <c r="A28" s="390">
        <v>23</v>
      </c>
      <c r="B28" s="391">
        <v>39655</v>
      </c>
      <c r="C28" s="391">
        <v>39668</v>
      </c>
      <c r="D28" s="390" t="s">
        <v>79</v>
      </c>
      <c r="E28" s="396" t="s">
        <v>108</v>
      </c>
      <c r="F28" s="394"/>
      <c r="G28" s="394" t="s">
        <v>866</v>
      </c>
      <c r="H28" s="397">
        <v>500</v>
      </c>
      <c r="I28" s="390">
        <f t="shared" si="0"/>
        <v>14</v>
      </c>
      <c r="J28" s="390" t="s">
        <v>768</v>
      </c>
      <c r="K28" s="390" t="s">
        <v>738</v>
      </c>
      <c r="L28" s="390">
        <v>35</v>
      </c>
      <c r="M28" s="390"/>
      <c r="N28" s="396">
        <f t="shared" si="1"/>
        <v>490</v>
      </c>
      <c r="O28" s="408">
        <f t="shared" si="2"/>
        <v>980</v>
      </c>
      <c r="P28" s="424" t="s">
        <v>42</v>
      </c>
      <c r="Q28" s="402">
        <v>196</v>
      </c>
    </row>
    <row r="29" spans="1:17" ht="12">
      <c r="A29" s="390">
        <v>24</v>
      </c>
      <c r="B29" s="391">
        <v>39661</v>
      </c>
      <c r="C29" s="391">
        <v>39668</v>
      </c>
      <c r="D29" s="390" t="s">
        <v>80</v>
      </c>
      <c r="E29" s="393" t="s">
        <v>87</v>
      </c>
      <c r="F29" s="394"/>
      <c r="G29" s="394" t="s">
        <v>829</v>
      </c>
      <c r="H29" s="397">
        <v>265</v>
      </c>
      <c r="I29" s="390">
        <f t="shared" si="0"/>
        <v>8</v>
      </c>
      <c r="J29" s="390" t="s">
        <v>366</v>
      </c>
      <c r="K29" s="390" t="s">
        <v>81</v>
      </c>
      <c r="L29" s="390">
        <v>22</v>
      </c>
      <c r="M29" s="390"/>
      <c r="N29" s="396">
        <f t="shared" si="1"/>
        <v>176</v>
      </c>
      <c r="O29" s="420">
        <f t="shared" si="2"/>
        <v>352</v>
      </c>
      <c r="P29" s="390"/>
      <c r="Q29" s="402">
        <v>64.4</v>
      </c>
    </row>
    <row r="30" spans="1:17" ht="12">
      <c r="A30" s="24"/>
      <c r="B30" s="24"/>
      <c r="C30" s="24"/>
      <c r="D30" s="24"/>
      <c r="E30" s="53"/>
      <c r="F30" s="25"/>
      <c r="G30" s="25"/>
      <c r="H30" s="24"/>
      <c r="I30" s="24"/>
      <c r="J30" s="24"/>
      <c r="K30" s="24"/>
      <c r="L30" s="24"/>
      <c r="M30" s="24"/>
      <c r="N30" s="357"/>
      <c r="O30" s="409"/>
      <c r="Q30" s="179"/>
    </row>
    <row r="31" spans="1:17" ht="12">
      <c r="A31" s="24">
        <v>25</v>
      </c>
      <c r="B31" s="31">
        <v>39717</v>
      </c>
      <c r="C31" s="31">
        <v>39725</v>
      </c>
      <c r="D31" s="24" t="s">
        <v>82</v>
      </c>
      <c r="E31" s="53"/>
      <c r="F31" s="399" t="s">
        <v>801</v>
      </c>
      <c r="G31" s="25"/>
      <c r="H31" s="24" t="s">
        <v>83</v>
      </c>
      <c r="I31" s="24">
        <f t="shared" si="0"/>
        <v>9</v>
      </c>
      <c r="J31" s="24" t="s">
        <v>683</v>
      </c>
      <c r="K31" s="24" t="s">
        <v>684</v>
      </c>
      <c r="L31" s="24">
        <v>20</v>
      </c>
      <c r="M31" s="24"/>
      <c r="N31" s="357">
        <f t="shared" si="1"/>
        <v>180</v>
      </c>
      <c r="O31" s="409">
        <v>0</v>
      </c>
      <c r="Q31" s="402">
        <v>91.35</v>
      </c>
    </row>
    <row r="32" spans="1:17" s="382" customFormat="1" ht="12.75">
      <c r="A32" s="390">
        <v>26</v>
      </c>
      <c r="B32" s="391">
        <v>39717</v>
      </c>
      <c r="C32" s="391">
        <v>39726</v>
      </c>
      <c r="D32" s="390" t="s">
        <v>109</v>
      </c>
      <c r="E32" s="396" t="s">
        <v>110</v>
      </c>
      <c r="F32" s="398"/>
      <c r="G32" s="394"/>
      <c r="H32" s="390" t="s">
        <v>107</v>
      </c>
      <c r="I32" s="390">
        <f t="shared" si="0"/>
        <v>10</v>
      </c>
      <c r="J32" s="390" t="s">
        <v>399</v>
      </c>
      <c r="K32" s="390" t="s">
        <v>400</v>
      </c>
      <c r="L32" s="390">
        <v>21</v>
      </c>
      <c r="M32" s="390"/>
      <c r="N32" s="396">
        <f t="shared" si="1"/>
        <v>210</v>
      </c>
      <c r="O32" s="408">
        <f t="shared" si="2"/>
        <v>420</v>
      </c>
      <c r="P32" s="424" t="s">
        <v>42</v>
      </c>
      <c r="Q32" s="179"/>
    </row>
    <row r="33" spans="1:17" s="382" customFormat="1" ht="12.75">
      <c r="A33" s="390">
        <v>27</v>
      </c>
      <c r="B33" s="391">
        <v>39719</v>
      </c>
      <c r="C33" s="391">
        <v>39726</v>
      </c>
      <c r="D33" s="390" t="s">
        <v>111</v>
      </c>
      <c r="E33" s="396" t="s">
        <v>89</v>
      </c>
      <c r="F33" s="398"/>
      <c r="G33" s="394"/>
      <c r="H33" s="397">
        <v>169</v>
      </c>
      <c r="I33" s="390">
        <v>8</v>
      </c>
      <c r="J33" s="390" t="s">
        <v>741</v>
      </c>
      <c r="K33" s="390" t="s">
        <v>280</v>
      </c>
      <c r="L33" s="390">
        <v>63</v>
      </c>
      <c r="M33" s="390"/>
      <c r="N33" s="396">
        <f t="shared" si="1"/>
        <v>504</v>
      </c>
      <c r="O33" s="408">
        <f t="shared" si="2"/>
        <v>1008</v>
      </c>
      <c r="P33" s="424" t="s">
        <v>42</v>
      </c>
      <c r="Q33" s="179"/>
    </row>
    <row r="34" spans="1:17" ht="12.75">
      <c r="A34" s="390">
        <v>28</v>
      </c>
      <c r="B34" s="391">
        <v>39719</v>
      </c>
      <c r="C34" s="391">
        <v>39726</v>
      </c>
      <c r="D34" s="390" t="s">
        <v>84</v>
      </c>
      <c r="E34" s="393" t="s">
        <v>89</v>
      </c>
      <c r="F34" s="398" t="s">
        <v>801</v>
      </c>
      <c r="G34" s="394"/>
      <c r="H34" s="397">
        <v>169</v>
      </c>
      <c r="I34" s="390">
        <f t="shared" si="0"/>
        <v>8</v>
      </c>
      <c r="J34" s="390" t="s">
        <v>741</v>
      </c>
      <c r="K34" s="390" t="s">
        <v>280</v>
      </c>
      <c r="L34" s="390">
        <v>50</v>
      </c>
      <c r="M34" s="390"/>
      <c r="N34" s="396">
        <f t="shared" si="1"/>
        <v>400</v>
      </c>
      <c r="O34" s="408">
        <f t="shared" si="2"/>
        <v>800</v>
      </c>
      <c r="P34" s="426" t="s">
        <v>42</v>
      </c>
      <c r="Q34" s="402">
        <v>179.2</v>
      </c>
    </row>
    <row r="35" spans="1:17" ht="12">
      <c r="A35" s="422">
        <v>29</v>
      </c>
      <c r="B35" s="427">
        <v>39720</v>
      </c>
      <c r="C35" s="427">
        <v>39725</v>
      </c>
      <c r="D35" s="422" t="s">
        <v>85</v>
      </c>
      <c r="E35" s="428" t="s">
        <v>89</v>
      </c>
      <c r="F35" s="429" t="s">
        <v>801</v>
      </c>
      <c r="G35" s="430"/>
      <c r="H35" s="431">
        <v>129</v>
      </c>
      <c r="I35" s="422">
        <v>6</v>
      </c>
      <c r="J35" s="422" t="s">
        <v>768</v>
      </c>
      <c r="K35" s="422" t="s">
        <v>76</v>
      </c>
      <c r="L35" s="422">
        <v>20</v>
      </c>
      <c r="M35" s="422"/>
      <c r="N35" s="432">
        <f t="shared" si="1"/>
        <v>120</v>
      </c>
      <c r="O35" s="433">
        <v>0</v>
      </c>
      <c r="P35" s="434" t="s">
        <v>39</v>
      </c>
      <c r="Q35" s="435">
        <v>107.1</v>
      </c>
    </row>
    <row r="36" spans="5:17" s="24" customFormat="1" ht="12">
      <c r="E36" s="53"/>
      <c r="G36" s="25"/>
      <c r="N36" s="53"/>
      <c r="O36" s="154">
        <f>SUM(O5:O35)</f>
        <v>17180</v>
      </c>
      <c r="Q36" s="179"/>
    </row>
    <row r="37" spans="16:17" ht="12">
      <c r="P37" s="423"/>
      <c r="Q37" s="423"/>
    </row>
    <row r="38" spans="16:17" ht="12">
      <c r="P38" s="423"/>
      <c r="Q38" s="423"/>
    </row>
    <row r="39" spans="16:17" ht="12">
      <c r="P39" s="423"/>
      <c r="Q39" s="423"/>
    </row>
    <row r="40" spans="16:17" ht="12">
      <c r="P40" s="423"/>
      <c r="Q40" s="423"/>
    </row>
    <row r="41" spans="16:17" ht="12">
      <c r="P41" s="423"/>
      <c r="Q41" s="423"/>
    </row>
    <row r="42" spans="16:17" ht="12">
      <c r="P42" s="423"/>
      <c r="Q42" s="423"/>
    </row>
    <row r="43" spans="16:17" ht="12">
      <c r="P43" s="423"/>
      <c r="Q43" s="423"/>
    </row>
    <row r="44" spans="16:17" ht="12">
      <c r="P44" s="423"/>
      <c r="Q44" s="423"/>
    </row>
    <row r="45" spans="16:17" ht="12">
      <c r="P45" s="423"/>
      <c r="Q45" s="423"/>
    </row>
    <row r="46" spans="16:17" ht="12">
      <c r="P46" s="423"/>
      <c r="Q46" s="423"/>
    </row>
    <row r="47" spans="16:17" ht="12">
      <c r="P47" s="423"/>
      <c r="Q47" s="423"/>
    </row>
    <row r="48" spans="16:17" ht="12">
      <c r="P48" s="423"/>
      <c r="Q48" s="423"/>
    </row>
    <row r="49" spans="16:17" ht="12">
      <c r="P49" s="423"/>
      <c r="Q49" s="423"/>
    </row>
    <row r="50" spans="16:17" ht="12">
      <c r="P50" s="423"/>
      <c r="Q50" s="423"/>
    </row>
    <row r="51" spans="16:17" ht="12">
      <c r="P51" s="423"/>
      <c r="Q51" s="423"/>
    </row>
    <row r="52" spans="16:17" ht="12">
      <c r="P52" s="423"/>
      <c r="Q52" s="423"/>
    </row>
    <row r="53" spans="16:17" ht="12">
      <c r="P53" s="423"/>
      <c r="Q53" s="423"/>
    </row>
    <row r="54" spans="16:17" ht="12">
      <c r="P54" s="423"/>
      <c r="Q54" s="423"/>
    </row>
    <row r="55" spans="16:17" ht="12">
      <c r="P55" s="423"/>
      <c r="Q55" s="423"/>
    </row>
    <row r="56" spans="16:17" ht="12">
      <c r="P56" s="423"/>
      <c r="Q56" s="423"/>
    </row>
    <row r="57" spans="16:17" ht="12">
      <c r="P57" s="423"/>
      <c r="Q57" s="423"/>
    </row>
    <row r="58" spans="16:17" ht="12">
      <c r="P58" s="423"/>
      <c r="Q58" s="423"/>
    </row>
    <row r="59" spans="16:17" ht="12">
      <c r="P59" s="423"/>
      <c r="Q59" s="423"/>
    </row>
    <row r="60" spans="16:17" ht="12">
      <c r="P60" s="423"/>
      <c r="Q60" s="423"/>
    </row>
    <row r="61" spans="16:17" ht="12">
      <c r="P61" s="423"/>
      <c r="Q61" s="423"/>
    </row>
    <row r="62" spans="16:17" ht="12">
      <c r="P62" s="423"/>
      <c r="Q62" s="423"/>
    </row>
    <row r="63" spans="16:17" ht="12">
      <c r="P63" s="423"/>
      <c r="Q63" s="423"/>
    </row>
    <row r="64" spans="16:17" ht="12">
      <c r="P64" s="423"/>
      <c r="Q64" s="423"/>
    </row>
    <row r="65" spans="16:17" ht="12">
      <c r="P65" s="423"/>
      <c r="Q65" s="423"/>
    </row>
    <row r="66" spans="16:17" ht="12">
      <c r="P66" s="423"/>
      <c r="Q66" s="423"/>
    </row>
    <row r="67" spans="16:17" ht="12">
      <c r="P67" s="423"/>
      <c r="Q67" s="423"/>
    </row>
    <row r="68" spans="16:17" ht="12">
      <c r="P68" s="423"/>
      <c r="Q68" s="423"/>
    </row>
    <row r="69" spans="16:17" ht="12">
      <c r="P69" s="423"/>
      <c r="Q69" s="423"/>
    </row>
    <row r="70" spans="16:17" ht="12">
      <c r="P70" s="423"/>
      <c r="Q70" s="423"/>
    </row>
    <row r="71" spans="16:17" ht="12">
      <c r="P71" s="423"/>
      <c r="Q71" s="423"/>
    </row>
    <row r="72" spans="16:17" ht="12">
      <c r="P72" s="423"/>
      <c r="Q72" s="423"/>
    </row>
    <row r="73" spans="16:17" ht="12">
      <c r="P73" s="423"/>
      <c r="Q73" s="423"/>
    </row>
  </sheetData>
  <sheetProtection/>
  <mergeCells count="1">
    <mergeCell ref="A1:D1"/>
  </mergeCells>
  <printOptions gridLines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1"/>
  <headerFooter alignWithMargins="0">
    <oddHeader>&amp;LVorlage von Jürgen Hellrung
&amp;C&amp;F&amp;RAK-Finanzen SJA
&amp;D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8"/>
  <sheetViews>
    <sheetView tabSelected="1" view="pageLayout" workbookViewId="0" topLeftCell="A1">
      <selection activeCell="B33" sqref="B33"/>
    </sheetView>
  </sheetViews>
  <sheetFormatPr defaultColWidth="11.421875" defaultRowHeight="12.75"/>
  <cols>
    <col min="1" max="1" width="3.00390625" style="436" customWidth="1"/>
    <col min="2" max="2" width="10.7109375" style="436" customWidth="1"/>
    <col min="3" max="3" width="11.140625" style="436" customWidth="1"/>
    <col min="4" max="4" width="17.00390625" style="436" customWidth="1"/>
    <col min="5" max="5" width="11.421875" style="436" customWidth="1"/>
    <col min="6" max="6" width="6.00390625" style="438" customWidth="1"/>
    <col min="7" max="7" width="5.421875" style="438" customWidth="1"/>
    <col min="8" max="8" width="21.8515625" style="436" customWidth="1"/>
    <col min="9" max="9" width="16.57421875" style="436" customWidth="1"/>
    <col min="10" max="10" width="12.00390625" style="436" customWidth="1"/>
    <col min="11" max="16384" width="11.421875" style="436" customWidth="1"/>
  </cols>
  <sheetData>
    <row r="1" spans="1:10" ht="13.5">
      <c r="A1" s="387"/>
      <c r="B1" s="387"/>
      <c r="C1" s="387"/>
      <c r="D1" s="387"/>
      <c r="E1" s="388"/>
      <c r="F1" s="441"/>
      <c r="G1" s="441"/>
      <c r="H1" s="387"/>
      <c r="I1" s="387"/>
      <c r="J1" s="450"/>
    </row>
    <row r="2" spans="1:10" ht="40.5" customHeight="1">
      <c r="A2" s="387"/>
      <c r="B2" s="387"/>
      <c r="C2" s="387"/>
      <c r="D2" s="387" t="s">
        <v>241</v>
      </c>
      <c r="E2" s="388" t="s">
        <v>86</v>
      </c>
      <c r="F2" s="441" t="s">
        <v>883</v>
      </c>
      <c r="G2" s="441" t="s">
        <v>884</v>
      </c>
      <c r="H2" s="387"/>
      <c r="I2" s="387"/>
      <c r="J2" s="451"/>
    </row>
    <row r="3" spans="1:10" s="448" customFormat="1" ht="12">
      <c r="A3" s="452"/>
      <c r="B3" s="446">
        <v>45373</v>
      </c>
      <c r="C3" s="446">
        <v>45377</v>
      </c>
      <c r="D3" s="440" t="s">
        <v>923</v>
      </c>
      <c r="E3" s="440" t="s">
        <v>885</v>
      </c>
      <c r="F3" s="444">
        <v>13</v>
      </c>
      <c r="G3" s="444">
        <v>17</v>
      </c>
      <c r="H3" s="440" t="s">
        <v>898</v>
      </c>
      <c r="I3" s="440" t="s">
        <v>922</v>
      </c>
      <c r="J3" s="456"/>
    </row>
    <row r="4" spans="1:10" s="448" customFormat="1" ht="12">
      <c r="A4" s="452"/>
      <c r="B4" s="446">
        <v>45383</v>
      </c>
      <c r="C4" s="446">
        <v>45389</v>
      </c>
      <c r="D4" s="440" t="s">
        <v>514</v>
      </c>
      <c r="E4" s="440" t="s">
        <v>885</v>
      </c>
      <c r="F4" s="444">
        <v>13</v>
      </c>
      <c r="G4" s="444">
        <v>17</v>
      </c>
      <c r="H4" s="440" t="s">
        <v>886</v>
      </c>
      <c r="I4" s="440" t="s">
        <v>887</v>
      </c>
      <c r="J4" s="456"/>
    </row>
    <row r="5" spans="1:10" s="448" customFormat="1" ht="12.75" customHeight="1">
      <c r="A5" s="452"/>
      <c r="B5" s="446">
        <v>45384</v>
      </c>
      <c r="C5" s="446">
        <v>45389</v>
      </c>
      <c r="D5" s="440" t="s">
        <v>514</v>
      </c>
      <c r="E5" s="440" t="s">
        <v>885</v>
      </c>
      <c r="F5" s="444">
        <v>13</v>
      </c>
      <c r="G5" s="444">
        <v>17</v>
      </c>
      <c r="H5" s="440" t="s">
        <v>683</v>
      </c>
      <c r="I5" s="440" t="s">
        <v>888</v>
      </c>
      <c r="J5" s="456"/>
    </row>
    <row r="6" spans="1:10" s="448" customFormat="1" ht="12.75" customHeight="1">
      <c r="A6" s="452"/>
      <c r="B6" s="446"/>
      <c r="C6" s="446"/>
      <c r="D6" s="440"/>
      <c r="E6" s="440"/>
      <c r="F6" s="444"/>
      <c r="G6" s="444"/>
      <c r="H6" s="440"/>
      <c r="I6" s="440"/>
      <c r="J6" s="456"/>
    </row>
    <row r="7" spans="1:10" s="448" customFormat="1" ht="12.75" customHeight="1">
      <c r="A7" s="452"/>
      <c r="B7" s="446">
        <v>45478</v>
      </c>
      <c r="C7" s="446">
        <v>45491</v>
      </c>
      <c r="D7" s="440" t="s">
        <v>889</v>
      </c>
      <c r="E7" s="440" t="s">
        <v>281</v>
      </c>
      <c r="F7" s="444">
        <v>13</v>
      </c>
      <c r="G7" s="444">
        <v>17</v>
      </c>
      <c r="H7" s="440" t="s">
        <v>768</v>
      </c>
      <c r="I7" s="440" t="s">
        <v>890</v>
      </c>
      <c r="J7" s="456"/>
    </row>
    <row r="8" spans="1:9" s="453" customFormat="1" ht="12" customHeight="1">
      <c r="A8" s="452"/>
      <c r="B8" s="446">
        <v>45478</v>
      </c>
      <c r="C8" s="446">
        <v>45492</v>
      </c>
      <c r="D8" s="440" t="s">
        <v>891</v>
      </c>
      <c r="E8" s="440" t="s">
        <v>475</v>
      </c>
      <c r="F8" s="444">
        <v>13</v>
      </c>
      <c r="G8" s="444">
        <v>17</v>
      </c>
      <c r="H8" s="440" t="s">
        <v>927</v>
      </c>
      <c r="I8" s="440" t="s">
        <v>931</v>
      </c>
    </row>
    <row r="9" spans="1:9" s="453" customFormat="1" ht="12" customHeight="1">
      <c r="A9" s="452"/>
      <c r="B9" s="446">
        <v>45478</v>
      </c>
      <c r="C9" s="446">
        <v>45494</v>
      </c>
      <c r="D9" s="440" t="s">
        <v>892</v>
      </c>
      <c r="E9" s="440" t="s">
        <v>475</v>
      </c>
      <c r="F9" s="444">
        <v>13</v>
      </c>
      <c r="G9" s="444">
        <v>17</v>
      </c>
      <c r="H9" s="440" t="s">
        <v>671</v>
      </c>
      <c r="I9" s="440" t="s">
        <v>893</v>
      </c>
    </row>
    <row r="10" spans="1:9" s="453" customFormat="1" ht="12" customHeight="1">
      <c r="A10" s="452"/>
      <c r="B10" s="446">
        <v>45480</v>
      </c>
      <c r="C10" s="446">
        <v>45486</v>
      </c>
      <c r="D10" s="440" t="s">
        <v>894</v>
      </c>
      <c r="E10" s="440" t="s">
        <v>895</v>
      </c>
      <c r="F10" s="444">
        <v>8</v>
      </c>
      <c r="G10" s="444">
        <v>12</v>
      </c>
      <c r="H10" s="440" t="s">
        <v>768</v>
      </c>
      <c r="I10" s="440" t="s">
        <v>896</v>
      </c>
    </row>
    <row r="11" spans="1:9" s="453" customFormat="1" ht="12" customHeight="1">
      <c r="A11" s="452"/>
      <c r="B11" s="446">
        <v>45481</v>
      </c>
      <c r="C11" s="446">
        <v>45487</v>
      </c>
      <c r="D11" s="440" t="s">
        <v>914</v>
      </c>
      <c r="E11" s="440" t="s">
        <v>895</v>
      </c>
      <c r="F11" s="444">
        <v>6</v>
      </c>
      <c r="G11" s="444">
        <v>10</v>
      </c>
      <c r="H11" s="440" t="s">
        <v>926</v>
      </c>
      <c r="I11" s="440" t="s">
        <v>915</v>
      </c>
    </row>
    <row r="12" spans="1:9" s="442" customFormat="1" ht="12" customHeight="1">
      <c r="A12" s="440"/>
      <c r="B12" s="446">
        <v>45486</v>
      </c>
      <c r="C12" s="446">
        <v>45492</v>
      </c>
      <c r="D12" s="440" t="s">
        <v>897</v>
      </c>
      <c r="E12" s="440" t="s">
        <v>885</v>
      </c>
      <c r="F12" s="444">
        <v>13</v>
      </c>
      <c r="G12" s="444">
        <v>17</v>
      </c>
      <c r="H12" s="440" t="s">
        <v>898</v>
      </c>
      <c r="I12" s="440" t="s">
        <v>899</v>
      </c>
    </row>
    <row r="13" spans="1:9" s="442" customFormat="1" ht="12" customHeight="1">
      <c r="A13" s="446"/>
      <c r="B13" s="446">
        <v>45486</v>
      </c>
      <c r="C13" s="446">
        <v>45493</v>
      </c>
      <c r="D13" s="440" t="s">
        <v>916</v>
      </c>
      <c r="E13" s="440" t="s">
        <v>895</v>
      </c>
      <c r="F13" s="444">
        <v>8</v>
      </c>
      <c r="G13" s="444">
        <v>12</v>
      </c>
      <c r="H13" s="440" t="s">
        <v>674</v>
      </c>
      <c r="I13" s="440" t="s">
        <v>917</v>
      </c>
    </row>
    <row r="14" spans="1:9" s="442" customFormat="1" ht="12" customHeight="1">
      <c r="A14" s="446"/>
      <c r="B14" s="446">
        <v>45488</v>
      </c>
      <c r="C14" s="446">
        <v>45498</v>
      </c>
      <c r="D14" s="440" t="s">
        <v>918</v>
      </c>
      <c r="E14" s="440" t="s">
        <v>895</v>
      </c>
      <c r="F14" s="444"/>
      <c r="G14" s="444"/>
      <c r="H14" s="440" t="s">
        <v>926</v>
      </c>
      <c r="I14" s="440" t="s">
        <v>928</v>
      </c>
    </row>
    <row r="15" spans="1:9" s="442" customFormat="1" ht="12" customHeight="1">
      <c r="A15" s="440"/>
      <c r="B15" s="446">
        <v>45495</v>
      </c>
      <c r="C15" s="446">
        <v>45499</v>
      </c>
      <c r="D15" s="440" t="s">
        <v>900</v>
      </c>
      <c r="E15" s="440" t="s">
        <v>895</v>
      </c>
      <c r="F15" s="444"/>
      <c r="G15" s="444"/>
      <c r="H15" s="440" t="s">
        <v>406</v>
      </c>
      <c r="I15" s="440" t="s">
        <v>901</v>
      </c>
    </row>
    <row r="16" spans="1:9" s="453" customFormat="1" ht="12" customHeight="1">
      <c r="A16" s="452"/>
      <c r="B16" s="446">
        <v>45497</v>
      </c>
      <c r="C16" s="446">
        <v>45508</v>
      </c>
      <c r="D16" s="440" t="s">
        <v>902</v>
      </c>
      <c r="E16" s="440" t="s">
        <v>706</v>
      </c>
      <c r="F16" s="444">
        <v>13</v>
      </c>
      <c r="G16" s="444">
        <v>17</v>
      </c>
      <c r="H16" s="440" t="s">
        <v>683</v>
      </c>
      <c r="I16" s="440" t="s">
        <v>888</v>
      </c>
    </row>
    <row r="17" spans="1:9" s="453" customFormat="1" ht="12" customHeight="1">
      <c r="A17" s="452"/>
      <c r="B17" s="446">
        <v>45502</v>
      </c>
      <c r="C17" s="446">
        <v>45506</v>
      </c>
      <c r="D17" s="440" t="s">
        <v>903</v>
      </c>
      <c r="E17" s="440" t="s">
        <v>895</v>
      </c>
      <c r="F17" s="444">
        <v>9</v>
      </c>
      <c r="G17" s="444">
        <v>12</v>
      </c>
      <c r="H17" s="440" t="s">
        <v>904</v>
      </c>
      <c r="I17" s="440" t="s">
        <v>905</v>
      </c>
    </row>
    <row r="18" spans="1:9" s="453" customFormat="1" ht="12" customHeight="1">
      <c r="A18" s="452"/>
      <c r="B18" s="446">
        <v>45502</v>
      </c>
      <c r="C18" s="446">
        <v>45510</v>
      </c>
      <c r="D18" s="440" t="s">
        <v>929</v>
      </c>
      <c r="E18" s="440" t="s">
        <v>895</v>
      </c>
      <c r="F18" s="444">
        <v>13</v>
      </c>
      <c r="G18" s="444">
        <v>16</v>
      </c>
      <c r="H18" s="440" t="s">
        <v>932</v>
      </c>
      <c r="I18" s="440" t="s">
        <v>930</v>
      </c>
    </row>
    <row r="19" spans="1:9" s="453" customFormat="1" ht="12" customHeight="1">
      <c r="A19" s="452"/>
      <c r="B19" s="446">
        <v>45505</v>
      </c>
      <c r="C19" s="446">
        <v>45517</v>
      </c>
      <c r="D19" s="440" t="s">
        <v>919</v>
      </c>
      <c r="E19" s="440" t="s">
        <v>920</v>
      </c>
      <c r="F19" s="444">
        <v>13</v>
      </c>
      <c r="G19" s="444">
        <v>17</v>
      </c>
      <c r="H19" s="440" t="s">
        <v>550</v>
      </c>
      <c r="I19" s="440" t="s">
        <v>921</v>
      </c>
    </row>
    <row r="20" spans="1:9" s="453" customFormat="1" ht="12" customHeight="1">
      <c r="A20" s="452"/>
      <c r="B20" s="446">
        <v>45511</v>
      </c>
      <c r="C20" s="446">
        <v>45523</v>
      </c>
      <c r="D20" s="440" t="s">
        <v>906</v>
      </c>
      <c r="E20" s="440" t="s">
        <v>706</v>
      </c>
      <c r="F20" s="444">
        <v>12</v>
      </c>
      <c r="G20" s="444">
        <v>16</v>
      </c>
      <c r="H20" s="440" t="s">
        <v>768</v>
      </c>
      <c r="I20" s="440" t="s">
        <v>896</v>
      </c>
    </row>
    <row r="21" spans="1:9" s="447" customFormat="1" ht="12" customHeight="1">
      <c r="A21" s="449"/>
      <c r="B21" s="446">
        <v>45513</v>
      </c>
      <c r="C21" s="446">
        <v>45520</v>
      </c>
      <c r="D21" s="440" t="s">
        <v>907</v>
      </c>
      <c r="E21" s="440" t="s">
        <v>885</v>
      </c>
      <c r="F21" s="444">
        <v>8</v>
      </c>
      <c r="G21" s="444">
        <v>12</v>
      </c>
      <c r="H21" s="440" t="s">
        <v>886</v>
      </c>
      <c r="I21" s="440" t="s">
        <v>908</v>
      </c>
    </row>
    <row r="22" spans="1:10" s="448" customFormat="1" ht="12">
      <c r="A22" s="454"/>
      <c r="B22" s="446">
        <v>45513</v>
      </c>
      <c r="C22" s="446">
        <v>45521</v>
      </c>
      <c r="D22" s="458" t="s">
        <v>909</v>
      </c>
      <c r="E22" s="440" t="s">
        <v>895</v>
      </c>
      <c r="F22" s="444"/>
      <c r="G22" s="444"/>
      <c r="H22" s="440" t="s">
        <v>683</v>
      </c>
      <c r="I22" s="440" t="s">
        <v>888</v>
      </c>
      <c r="J22" s="455"/>
    </row>
    <row r="23" spans="1:10" s="448" customFormat="1" ht="12">
      <c r="A23" s="454"/>
      <c r="B23" s="446"/>
      <c r="C23" s="446"/>
      <c r="D23" s="458"/>
      <c r="E23" s="440"/>
      <c r="F23" s="444"/>
      <c r="G23" s="444"/>
      <c r="H23" s="440"/>
      <c r="I23" s="440"/>
      <c r="J23" s="455"/>
    </row>
    <row r="24" spans="1:10" s="439" customFormat="1" ht="12">
      <c r="A24" s="457"/>
      <c r="B24" s="446">
        <v>45577</v>
      </c>
      <c r="C24" s="446">
        <v>45584</v>
      </c>
      <c r="D24" s="458" t="s">
        <v>910</v>
      </c>
      <c r="E24" s="440" t="s">
        <v>895</v>
      </c>
      <c r="F24" s="444"/>
      <c r="G24" s="444"/>
      <c r="H24" s="440" t="s">
        <v>683</v>
      </c>
      <c r="I24" s="440" t="s">
        <v>888</v>
      </c>
      <c r="J24" s="445"/>
    </row>
    <row r="25" spans="1:10" s="439" customFormat="1" ht="12">
      <c r="A25" s="457"/>
      <c r="B25" s="446">
        <v>45577</v>
      </c>
      <c r="C25" s="446">
        <v>45583</v>
      </c>
      <c r="D25" s="458" t="s">
        <v>912</v>
      </c>
      <c r="E25" s="440" t="s">
        <v>895</v>
      </c>
      <c r="F25" s="444">
        <v>8</v>
      </c>
      <c r="G25" s="444">
        <v>12</v>
      </c>
      <c r="H25" s="440" t="s">
        <v>768</v>
      </c>
      <c r="I25" s="440" t="s">
        <v>890</v>
      </c>
      <c r="J25" s="445"/>
    </row>
    <row r="26" spans="1:10" s="439" customFormat="1" ht="12">
      <c r="A26" s="457"/>
      <c r="B26" s="446">
        <v>45577</v>
      </c>
      <c r="C26" s="446">
        <v>45583</v>
      </c>
      <c r="D26" s="458" t="s">
        <v>913</v>
      </c>
      <c r="E26" s="440" t="s">
        <v>895</v>
      </c>
      <c r="F26" s="444">
        <v>6</v>
      </c>
      <c r="G26" s="444">
        <v>12</v>
      </c>
      <c r="H26" s="440" t="s">
        <v>927</v>
      </c>
      <c r="I26" s="440" t="s">
        <v>911</v>
      </c>
      <c r="J26" s="445"/>
    </row>
    <row r="27" spans="1:10" s="439" customFormat="1" ht="12">
      <c r="A27" s="457"/>
      <c r="B27" s="446">
        <v>45579</v>
      </c>
      <c r="C27" s="446">
        <v>45586</v>
      </c>
      <c r="D27" s="458" t="s">
        <v>924</v>
      </c>
      <c r="E27" s="440" t="s">
        <v>925</v>
      </c>
      <c r="F27" s="444">
        <v>13</v>
      </c>
      <c r="G27" s="444">
        <v>17</v>
      </c>
      <c r="H27" s="440" t="s">
        <v>898</v>
      </c>
      <c r="I27" s="440" t="s">
        <v>899</v>
      </c>
      <c r="J27" s="445"/>
    </row>
    <row r="28" ht="12">
      <c r="J28" s="437"/>
    </row>
    <row r="30" ht="9.75" customHeight="1"/>
    <row r="32" ht="12">
      <c r="J32" s="437"/>
    </row>
    <row r="122" ht="12">
      <c r="H122" s="443"/>
    </row>
    <row r="123" ht="12">
      <c r="H123" s="443"/>
    </row>
    <row r="125" ht="12">
      <c r="H125" s="443"/>
    </row>
    <row r="126" ht="12">
      <c r="H126" s="443"/>
    </row>
    <row r="127" ht="12">
      <c r="H127" s="443"/>
    </row>
    <row r="128" ht="12">
      <c r="H128" s="443"/>
    </row>
  </sheetData>
  <sheetProtection/>
  <printOptions/>
  <pageMargins left="0.2362204724409449" right="0.2362204724409449" top="0.63875" bottom="0.35433070866141736" header="0.23625" footer="0.31496062992125984"/>
  <pageSetup fitToHeight="1" fitToWidth="1" horizontalDpi="600" verticalDpi="600" orientation="landscape" paperSize="9" scale="79" r:id="rId1"/>
  <headerFooter alignWithMargins="0">
    <oddHeader>&amp;L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4.00390625" style="0" customWidth="1"/>
    <col min="3" max="3" width="21.00390625" style="0" customWidth="1"/>
    <col min="4" max="4" width="8.00390625" style="0" customWidth="1"/>
  </cols>
  <sheetData>
    <row r="1" spans="1:13" ht="12">
      <c r="A1" t="s">
        <v>771</v>
      </c>
      <c r="B1" t="s">
        <v>772</v>
      </c>
      <c r="C1" t="s">
        <v>773</v>
      </c>
      <c r="D1" t="s">
        <v>774</v>
      </c>
      <c r="E1" t="s">
        <v>774</v>
      </c>
      <c r="F1" t="s">
        <v>774</v>
      </c>
      <c r="G1" t="s">
        <v>775</v>
      </c>
      <c r="H1" t="s">
        <v>776</v>
      </c>
      <c r="I1" t="s">
        <v>777</v>
      </c>
      <c r="J1" t="s">
        <v>778</v>
      </c>
      <c r="K1" t="s">
        <v>779</v>
      </c>
      <c r="L1" t="s">
        <v>780</v>
      </c>
      <c r="M1" t="s">
        <v>435</v>
      </c>
    </row>
    <row r="2" spans="4:6" ht="12">
      <c r="D2" t="s">
        <v>558</v>
      </c>
      <c r="E2" t="s">
        <v>785</v>
      </c>
      <c r="F2" t="s">
        <v>786</v>
      </c>
    </row>
    <row r="3" spans="1:13" ht="12">
      <c r="A3">
        <v>1</v>
      </c>
      <c r="B3" t="s">
        <v>436</v>
      </c>
      <c r="C3" t="s">
        <v>787</v>
      </c>
      <c r="E3" s="51">
        <v>41913</v>
      </c>
      <c r="G3" s="50">
        <v>348</v>
      </c>
      <c r="H3">
        <v>10</v>
      </c>
      <c r="I3" t="s">
        <v>561</v>
      </c>
      <c r="J3" t="s">
        <v>790</v>
      </c>
      <c r="K3">
        <v>42</v>
      </c>
      <c r="L3">
        <v>420</v>
      </c>
      <c r="M3" s="50">
        <v>588</v>
      </c>
    </row>
    <row r="4" spans="1:13" ht="12">
      <c r="A4">
        <v>2</v>
      </c>
      <c r="B4" t="s">
        <v>437</v>
      </c>
      <c r="C4" t="s">
        <v>438</v>
      </c>
      <c r="F4" t="s">
        <v>829</v>
      </c>
      <c r="G4" s="50">
        <v>270</v>
      </c>
      <c r="H4">
        <v>7</v>
      </c>
      <c r="I4" t="s">
        <v>712</v>
      </c>
      <c r="J4" t="s">
        <v>565</v>
      </c>
      <c r="K4">
        <v>7</v>
      </c>
      <c r="L4">
        <v>49</v>
      </c>
      <c r="M4" s="50">
        <v>68.6</v>
      </c>
    </row>
    <row r="5" spans="1:13" ht="12">
      <c r="A5">
        <v>3</v>
      </c>
      <c r="B5" t="s">
        <v>439</v>
      </c>
      <c r="C5" t="s">
        <v>440</v>
      </c>
      <c r="D5" s="52">
        <v>37233</v>
      </c>
      <c r="G5" s="50">
        <v>285</v>
      </c>
      <c r="H5">
        <v>14</v>
      </c>
      <c r="I5" t="s">
        <v>599</v>
      </c>
      <c r="J5" t="s">
        <v>752</v>
      </c>
      <c r="K5">
        <v>20</v>
      </c>
      <c r="L5">
        <v>280</v>
      </c>
      <c r="M5" s="50">
        <v>392</v>
      </c>
    </row>
    <row r="6" spans="1:13" ht="12">
      <c r="A6">
        <v>4</v>
      </c>
      <c r="B6" t="s">
        <v>441</v>
      </c>
      <c r="C6" t="s">
        <v>442</v>
      </c>
      <c r="E6" t="s">
        <v>808</v>
      </c>
      <c r="G6" s="50">
        <v>770</v>
      </c>
      <c r="H6">
        <v>17</v>
      </c>
      <c r="I6" t="s">
        <v>741</v>
      </c>
      <c r="J6" t="s">
        <v>443</v>
      </c>
      <c r="K6">
        <v>35</v>
      </c>
      <c r="L6">
        <v>595</v>
      </c>
      <c r="M6" s="50">
        <v>833</v>
      </c>
    </row>
    <row r="7" spans="1:13" ht="12">
      <c r="A7">
        <v>5</v>
      </c>
      <c r="B7" t="s">
        <v>444</v>
      </c>
      <c r="C7" t="s">
        <v>445</v>
      </c>
      <c r="D7" s="52">
        <v>37233</v>
      </c>
      <c r="G7" s="50">
        <v>480</v>
      </c>
      <c r="H7">
        <v>15</v>
      </c>
      <c r="I7" t="s">
        <v>683</v>
      </c>
      <c r="J7" t="s">
        <v>684</v>
      </c>
      <c r="K7">
        <v>32</v>
      </c>
      <c r="L7">
        <v>480</v>
      </c>
      <c r="M7" s="50">
        <v>672</v>
      </c>
    </row>
    <row r="8" spans="1:13" ht="12">
      <c r="A8">
        <v>6</v>
      </c>
      <c r="B8" t="s">
        <v>446</v>
      </c>
      <c r="C8" t="s">
        <v>447</v>
      </c>
      <c r="D8" s="52">
        <v>37233</v>
      </c>
      <c r="G8" s="50">
        <v>550</v>
      </c>
      <c r="H8">
        <v>15</v>
      </c>
      <c r="I8" t="s">
        <v>712</v>
      </c>
      <c r="J8" t="s">
        <v>726</v>
      </c>
      <c r="K8">
        <v>34</v>
      </c>
      <c r="L8">
        <v>510</v>
      </c>
      <c r="M8" s="50">
        <v>714</v>
      </c>
    </row>
    <row r="9" spans="1:13" ht="12">
      <c r="A9">
        <v>7</v>
      </c>
      <c r="B9" t="s">
        <v>448</v>
      </c>
      <c r="C9" t="s">
        <v>449</v>
      </c>
      <c r="E9" t="s">
        <v>805</v>
      </c>
      <c r="G9" s="50">
        <v>800</v>
      </c>
      <c r="H9">
        <v>16</v>
      </c>
      <c r="I9" t="s">
        <v>450</v>
      </c>
      <c r="J9" t="s">
        <v>451</v>
      </c>
      <c r="K9">
        <v>41</v>
      </c>
      <c r="L9">
        <v>656</v>
      </c>
      <c r="M9" s="50">
        <v>918.4</v>
      </c>
    </row>
    <row r="10" spans="1:13" ht="12">
      <c r="A10">
        <v>8</v>
      </c>
      <c r="B10" t="s">
        <v>452</v>
      </c>
      <c r="C10" t="s">
        <v>453</v>
      </c>
      <c r="E10" t="s">
        <v>866</v>
      </c>
      <c r="G10" s="50">
        <v>875</v>
      </c>
      <c r="H10">
        <v>17</v>
      </c>
      <c r="I10" t="s">
        <v>662</v>
      </c>
      <c r="J10" t="s">
        <v>569</v>
      </c>
      <c r="K10">
        <v>40</v>
      </c>
      <c r="L10">
        <v>680</v>
      </c>
      <c r="M10" s="50">
        <v>952</v>
      </c>
    </row>
    <row r="11" spans="1:13" ht="12">
      <c r="A11">
        <v>9</v>
      </c>
      <c r="B11" t="s">
        <v>454</v>
      </c>
      <c r="C11" t="s">
        <v>455</v>
      </c>
      <c r="D11" s="52">
        <v>37233</v>
      </c>
      <c r="G11" s="50">
        <v>450</v>
      </c>
      <c r="H11">
        <v>10</v>
      </c>
      <c r="I11" t="s">
        <v>689</v>
      </c>
      <c r="J11" t="s">
        <v>690</v>
      </c>
      <c r="K11">
        <v>54</v>
      </c>
      <c r="L11">
        <v>540</v>
      </c>
      <c r="M11" s="50">
        <v>756</v>
      </c>
    </row>
    <row r="12" spans="1:13" ht="12">
      <c r="A12">
        <v>10</v>
      </c>
      <c r="B12" t="s">
        <v>456</v>
      </c>
      <c r="C12" t="s">
        <v>457</v>
      </c>
      <c r="F12" t="s">
        <v>574</v>
      </c>
      <c r="G12" s="50">
        <v>795</v>
      </c>
      <c r="H12">
        <v>12</v>
      </c>
      <c r="I12" t="s">
        <v>584</v>
      </c>
      <c r="J12" t="s">
        <v>738</v>
      </c>
      <c r="K12">
        <v>30</v>
      </c>
      <c r="L12">
        <v>360</v>
      </c>
      <c r="M12" s="50">
        <v>504</v>
      </c>
    </row>
    <row r="13" spans="1:13" ht="12">
      <c r="A13">
        <v>11</v>
      </c>
      <c r="B13" t="s">
        <v>458</v>
      </c>
      <c r="C13" t="s">
        <v>459</v>
      </c>
      <c r="E13" t="s">
        <v>808</v>
      </c>
      <c r="G13" s="50">
        <v>860</v>
      </c>
      <c r="H13">
        <v>12</v>
      </c>
      <c r="I13" t="s">
        <v>618</v>
      </c>
      <c r="J13" t="s">
        <v>619</v>
      </c>
      <c r="K13">
        <v>30</v>
      </c>
      <c r="L13">
        <v>360</v>
      </c>
      <c r="M13" s="50">
        <v>504</v>
      </c>
    </row>
    <row r="14" spans="1:13" ht="12">
      <c r="A14">
        <v>12</v>
      </c>
      <c r="B14" t="s">
        <v>460</v>
      </c>
      <c r="C14" t="s">
        <v>461</v>
      </c>
      <c r="E14" t="s">
        <v>808</v>
      </c>
      <c r="G14" s="50">
        <v>620</v>
      </c>
      <c r="H14">
        <v>15</v>
      </c>
      <c r="I14" t="s">
        <v>462</v>
      </c>
      <c r="J14" t="s">
        <v>697</v>
      </c>
      <c r="K14">
        <v>36</v>
      </c>
      <c r="L14">
        <v>540</v>
      </c>
      <c r="M14" s="50">
        <v>756</v>
      </c>
    </row>
    <row r="15" spans="1:13" ht="12">
      <c r="A15">
        <v>13</v>
      </c>
      <c r="B15" t="s">
        <v>463</v>
      </c>
      <c r="C15" t="s">
        <v>464</v>
      </c>
      <c r="D15" s="52">
        <v>37234</v>
      </c>
      <c r="G15" s="50">
        <v>550</v>
      </c>
      <c r="H15">
        <v>13</v>
      </c>
      <c r="I15" t="s">
        <v>662</v>
      </c>
      <c r="J15" t="s">
        <v>571</v>
      </c>
      <c r="K15">
        <v>31</v>
      </c>
      <c r="L15">
        <v>403</v>
      </c>
      <c r="M15" s="50">
        <v>564.2</v>
      </c>
    </row>
    <row r="16" spans="1:13" ht="12">
      <c r="A16">
        <v>14</v>
      </c>
      <c r="B16" t="s">
        <v>460</v>
      </c>
      <c r="C16" t="s">
        <v>465</v>
      </c>
      <c r="E16" s="51">
        <v>43070</v>
      </c>
      <c r="G16" s="50">
        <v>775</v>
      </c>
      <c r="H16">
        <v>15</v>
      </c>
      <c r="I16" t="s">
        <v>863</v>
      </c>
      <c r="J16" t="s">
        <v>466</v>
      </c>
      <c r="K16">
        <v>33</v>
      </c>
      <c r="L16">
        <v>495</v>
      </c>
      <c r="M16" s="50">
        <v>693</v>
      </c>
    </row>
    <row r="17" spans="1:13" ht="12">
      <c r="A17">
        <v>15</v>
      </c>
      <c r="B17" t="s">
        <v>467</v>
      </c>
      <c r="C17" t="s">
        <v>468</v>
      </c>
      <c r="E17" t="s">
        <v>821</v>
      </c>
      <c r="G17" s="50">
        <v>800</v>
      </c>
      <c r="H17">
        <v>21</v>
      </c>
      <c r="I17" t="s">
        <v>712</v>
      </c>
      <c r="J17" t="s">
        <v>713</v>
      </c>
      <c r="K17">
        <v>34</v>
      </c>
      <c r="L17">
        <v>714</v>
      </c>
      <c r="M17" s="50">
        <v>999.6</v>
      </c>
    </row>
    <row r="18" spans="1:13" ht="12">
      <c r="A18">
        <v>16</v>
      </c>
      <c r="B18" t="s">
        <v>469</v>
      </c>
      <c r="C18" t="s">
        <v>638</v>
      </c>
      <c r="D18" s="52">
        <v>37233</v>
      </c>
      <c r="G18" s="50">
        <v>350</v>
      </c>
      <c r="H18">
        <v>17</v>
      </c>
      <c r="I18" t="s">
        <v>863</v>
      </c>
      <c r="J18" t="s">
        <v>470</v>
      </c>
      <c r="K18">
        <v>28</v>
      </c>
      <c r="L18">
        <v>476</v>
      </c>
      <c r="M18" s="50">
        <v>666.4</v>
      </c>
    </row>
    <row r="19" spans="1:13" ht="12">
      <c r="A19">
        <v>17</v>
      </c>
      <c r="B19" t="s">
        <v>471</v>
      </c>
      <c r="C19" t="s">
        <v>472</v>
      </c>
      <c r="F19" t="s">
        <v>473</v>
      </c>
      <c r="G19" s="50">
        <v>540</v>
      </c>
      <c r="H19">
        <v>14</v>
      </c>
      <c r="I19" t="s">
        <v>662</v>
      </c>
      <c r="J19" t="s">
        <v>614</v>
      </c>
      <c r="K19">
        <v>48</v>
      </c>
      <c r="L19">
        <v>672</v>
      </c>
      <c r="M19" s="50">
        <v>940.8</v>
      </c>
    </row>
    <row r="20" spans="1:13" ht="12">
      <c r="A20">
        <v>18</v>
      </c>
      <c r="B20" t="s">
        <v>474</v>
      </c>
      <c r="C20" t="s">
        <v>475</v>
      </c>
      <c r="E20" t="s">
        <v>476</v>
      </c>
      <c r="G20" s="50">
        <v>950</v>
      </c>
      <c r="H20">
        <v>16</v>
      </c>
      <c r="I20" t="s">
        <v>667</v>
      </c>
      <c r="J20" t="s">
        <v>668</v>
      </c>
      <c r="K20">
        <v>25</v>
      </c>
      <c r="L20">
        <v>400</v>
      </c>
      <c r="M20" s="50">
        <v>560</v>
      </c>
    </row>
    <row r="21" spans="1:13" ht="12">
      <c r="A21">
        <v>19</v>
      </c>
      <c r="B21" t="s">
        <v>477</v>
      </c>
      <c r="C21" t="s">
        <v>478</v>
      </c>
      <c r="E21" t="s">
        <v>476</v>
      </c>
      <c r="G21" s="50">
        <v>745</v>
      </c>
      <c r="H21">
        <v>9</v>
      </c>
      <c r="I21" t="s">
        <v>671</v>
      </c>
      <c r="J21" t="s">
        <v>672</v>
      </c>
      <c r="K21">
        <v>28</v>
      </c>
      <c r="L21">
        <v>252</v>
      </c>
      <c r="M21" s="50">
        <v>352.8</v>
      </c>
    </row>
    <row r="22" spans="1:13" ht="12">
      <c r="A22">
        <v>20</v>
      </c>
      <c r="B22" t="s">
        <v>479</v>
      </c>
      <c r="C22" t="s">
        <v>865</v>
      </c>
      <c r="E22" t="s">
        <v>866</v>
      </c>
      <c r="G22" s="50">
        <v>717</v>
      </c>
      <c r="H22">
        <v>15</v>
      </c>
      <c r="I22" t="s">
        <v>480</v>
      </c>
      <c r="J22" t="s">
        <v>703</v>
      </c>
      <c r="K22">
        <v>30</v>
      </c>
      <c r="L22">
        <v>450</v>
      </c>
      <c r="M22" s="50">
        <v>630</v>
      </c>
    </row>
    <row r="23" spans="1:13" ht="12">
      <c r="A23">
        <v>21</v>
      </c>
      <c r="B23" t="s">
        <v>479</v>
      </c>
      <c r="C23" t="s">
        <v>481</v>
      </c>
      <c r="D23" s="51">
        <v>41579</v>
      </c>
      <c r="G23" s="50">
        <v>666.66</v>
      </c>
      <c r="H23">
        <v>15</v>
      </c>
      <c r="I23" t="s">
        <v>709</v>
      </c>
      <c r="J23" t="s">
        <v>710</v>
      </c>
      <c r="K23">
        <v>26</v>
      </c>
      <c r="L23">
        <v>364</v>
      </c>
      <c r="M23" s="50">
        <v>509.6</v>
      </c>
    </row>
    <row r="24" spans="1:13" ht="12">
      <c r="A24">
        <v>22</v>
      </c>
      <c r="B24" t="s">
        <v>479</v>
      </c>
      <c r="C24" t="s">
        <v>482</v>
      </c>
      <c r="D24" s="52">
        <v>37233</v>
      </c>
      <c r="G24" t="s">
        <v>483</v>
      </c>
      <c r="H24">
        <v>15</v>
      </c>
      <c r="I24" t="s">
        <v>686</v>
      </c>
      <c r="J24" t="s">
        <v>484</v>
      </c>
      <c r="K24">
        <v>42</v>
      </c>
      <c r="L24">
        <v>630</v>
      </c>
      <c r="M24" s="50">
        <v>882</v>
      </c>
    </row>
    <row r="25" spans="1:13" ht="12">
      <c r="A25">
        <v>23</v>
      </c>
      <c r="B25" t="s">
        <v>485</v>
      </c>
      <c r="C25" t="s">
        <v>486</v>
      </c>
      <c r="E25" t="s">
        <v>808</v>
      </c>
      <c r="G25" s="50">
        <v>900</v>
      </c>
      <c r="H25">
        <v>15</v>
      </c>
      <c r="I25" t="s">
        <v>768</v>
      </c>
      <c r="J25" t="s">
        <v>487</v>
      </c>
      <c r="K25">
        <v>28</v>
      </c>
      <c r="L25">
        <v>420</v>
      </c>
      <c r="M25" s="50">
        <v>588</v>
      </c>
    </row>
    <row r="26" spans="1:13" ht="12">
      <c r="A26">
        <v>24</v>
      </c>
      <c r="B26" t="s">
        <v>485</v>
      </c>
      <c r="C26" t="s">
        <v>488</v>
      </c>
      <c r="E26" t="s">
        <v>792</v>
      </c>
      <c r="G26" s="50">
        <v>600</v>
      </c>
      <c r="H26">
        <v>15</v>
      </c>
      <c r="I26" t="s">
        <v>683</v>
      </c>
      <c r="J26" t="s">
        <v>724</v>
      </c>
      <c r="K26">
        <v>40</v>
      </c>
      <c r="L26">
        <v>600</v>
      </c>
      <c r="M26" s="50">
        <v>840</v>
      </c>
    </row>
    <row r="27" spans="1:13" ht="12">
      <c r="A27">
        <v>25</v>
      </c>
      <c r="B27" t="s">
        <v>489</v>
      </c>
      <c r="C27" t="s">
        <v>490</v>
      </c>
      <c r="D27" s="51">
        <v>41518</v>
      </c>
      <c r="G27" s="50">
        <v>350</v>
      </c>
      <c r="H27">
        <v>9</v>
      </c>
      <c r="I27" t="s">
        <v>491</v>
      </c>
      <c r="J27" t="s">
        <v>700</v>
      </c>
      <c r="K27">
        <v>25</v>
      </c>
      <c r="L27">
        <v>225</v>
      </c>
      <c r="M27" s="50">
        <v>315</v>
      </c>
    </row>
    <row r="28" spans="1:10" ht="12">
      <c r="A28">
        <v>26</v>
      </c>
      <c r="B28" t="s">
        <v>492</v>
      </c>
      <c r="C28" t="s">
        <v>493</v>
      </c>
      <c r="E28" t="s">
        <v>494</v>
      </c>
      <c r="I28" t="s">
        <v>495</v>
      </c>
      <c r="J28" t="s">
        <v>443</v>
      </c>
    </row>
    <row r="30" spans="11:13" ht="12">
      <c r="K30">
        <v>0</v>
      </c>
      <c r="L30">
        <v>11571</v>
      </c>
      <c r="M30" s="50">
        <v>16199.4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A3" sqref="A3"/>
    </sheetView>
  </sheetViews>
  <sheetFormatPr defaultColWidth="11.421875" defaultRowHeight="12.75"/>
  <sheetData>
    <row r="1" spans="1:14" ht="12.75">
      <c r="A1" s="1" t="s">
        <v>771</v>
      </c>
      <c r="B1" s="2" t="s">
        <v>772</v>
      </c>
      <c r="C1" s="2" t="s">
        <v>772</v>
      </c>
      <c r="D1" s="1" t="s">
        <v>773</v>
      </c>
      <c r="E1" s="1" t="s">
        <v>774</v>
      </c>
      <c r="F1" s="1" t="s">
        <v>774</v>
      </c>
      <c r="G1" s="1" t="s">
        <v>774</v>
      </c>
      <c r="H1" s="3" t="s">
        <v>775</v>
      </c>
      <c r="I1" s="1" t="s">
        <v>776</v>
      </c>
      <c r="J1" s="1" t="s">
        <v>777</v>
      </c>
      <c r="K1" s="1" t="s">
        <v>778</v>
      </c>
      <c r="L1" s="4" t="s">
        <v>779</v>
      </c>
      <c r="M1" s="4" t="s">
        <v>780</v>
      </c>
      <c r="N1" s="3" t="s">
        <v>781</v>
      </c>
    </row>
    <row r="2" spans="1:14" ht="15">
      <c r="A2" s="5"/>
      <c r="B2" s="6" t="s">
        <v>782</v>
      </c>
      <c r="C2" s="6" t="s">
        <v>783</v>
      </c>
      <c r="D2" s="5"/>
      <c r="E2" s="5" t="s">
        <v>784</v>
      </c>
      <c r="F2" s="5" t="s">
        <v>785</v>
      </c>
      <c r="G2" s="5" t="s">
        <v>786</v>
      </c>
      <c r="H2" s="7"/>
      <c r="I2" s="6"/>
      <c r="J2" s="5"/>
      <c r="K2" s="5"/>
      <c r="L2" s="8"/>
      <c r="M2" s="8"/>
      <c r="N2" s="5"/>
    </row>
    <row r="3" spans="1:14" ht="12">
      <c r="A3" s="9">
        <v>1</v>
      </c>
      <c r="B3" s="10">
        <v>36631</v>
      </c>
      <c r="C3" s="10">
        <v>36640</v>
      </c>
      <c r="D3" s="9" t="s">
        <v>787</v>
      </c>
      <c r="E3" s="11"/>
      <c r="F3" s="11" t="s">
        <v>788</v>
      </c>
      <c r="G3" s="11"/>
      <c r="H3" s="12">
        <v>348</v>
      </c>
      <c r="I3" s="13">
        <f aca="true" t="shared" si="0" ref="I3:I21">(C3-B3)+1</f>
        <v>10</v>
      </c>
      <c r="J3" s="9" t="s">
        <v>789</v>
      </c>
      <c r="K3" s="9" t="s">
        <v>790</v>
      </c>
      <c r="L3" s="11">
        <v>25</v>
      </c>
      <c r="M3" s="11">
        <f aca="true" t="shared" si="1" ref="M3:M20">L3*I3</f>
        <v>250</v>
      </c>
      <c r="N3" s="14">
        <f aca="true" t="shared" si="2" ref="N3:N21">SUM(+M3*1.4)</f>
        <v>350</v>
      </c>
    </row>
    <row r="4" spans="1:14" ht="12">
      <c r="A4" s="9">
        <v>2</v>
      </c>
      <c r="B4" s="10">
        <v>36706</v>
      </c>
      <c r="C4" s="10">
        <v>36721</v>
      </c>
      <c r="D4" s="9" t="s">
        <v>791</v>
      </c>
      <c r="E4" s="11"/>
      <c r="F4" s="11"/>
      <c r="G4" s="11" t="s">
        <v>792</v>
      </c>
      <c r="H4" s="12">
        <v>630</v>
      </c>
      <c r="I4" s="13">
        <f t="shared" si="0"/>
        <v>16</v>
      </c>
      <c r="J4" s="9" t="s">
        <v>793</v>
      </c>
      <c r="K4" s="9" t="s">
        <v>794</v>
      </c>
      <c r="L4" s="11">
        <v>51</v>
      </c>
      <c r="M4" s="11">
        <f t="shared" si="1"/>
        <v>816</v>
      </c>
      <c r="N4" s="14">
        <f t="shared" si="2"/>
        <v>1142.3999999999999</v>
      </c>
    </row>
    <row r="5" spans="1:14" ht="12">
      <c r="A5" s="9">
        <v>3</v>
      </c>
      <c r="B5" s="10">
        <v>36706</v>
      </c>
      <c r="C5" s="10">
        <v>36725</v>
      </c>
      <c r="D5" s="9" t="s">
        <v>795</v>
      </c>
      <c r="E5" s="11"/>
      <c r="F5" s="11" t="s">
        <v>796</v>
      </c>
      <c r="G5" s="11"/>
      <c r="H5" s="12">
        <v>870</v>
      </c>
      <c r="I5" s="13">
        <f t="shared" si="0"/>
        <v>20</v>
      </c>
      <c r="J5" s="9" t="s">
        <v>797</v>
      </c>
      <c r="K5" s="9" t="s">
        <v>798</v>
      </c>
      <c r="L5" s="11" t="s">
        <v>799</v>
      </c>
      <c r="M5" s="11">
        <v>0</v>
      </c>
      <c r="N5" s="14">
        <f t="shared" si="2"/>
        <v>0</v>
      </c>
    </row>
    <row r="6" spans="1:14" ht="12">
      <c r="A6" s="9">
        <v>4</v>
      </c>
      <c r="B6" s="10">
        <v>36706</v>
      </c>
      <c r="C6" s="10">
        <v>36719</v>
      </c>
      <c r="D6" s="9" t="s">
        <v>800</v>
      </c>
      <c r="E6" s="11" t="s">
        <v>801</v>
      </c>
      <c r="F6" s="11"/>
      <c r="G6" s="11"/>
      <c r="H6" s="12">
        <v>436</v>
      </c>
      <c r="I6" s="13">
        <f t="shared" si="0"/>
        <v>14</v>
      </c>
      <c r="J6" s="9" t="s">
        <v>802</v>
      </c>
      <c r="K6" s="9" t="s">
        <v>803</v>
      </c>
      <c r="L6" s="11">
        <v>30</v>
      </c>
      <c r="M6" s="11">
        <f t="shared" si="1"/>
        <v>420</v>
      </c>
      <c r="N6" s="14">
        <f t="shared" si="2"/>
        <v>588</v>
      </c>
    </row>
    <row r="7" spans="1:14" ht="12">
      <c r="A7" s="9">
        <v>5</v>
      </c>
      <c r="B7" s="10">
        <v>36707</v>
      </c>
      <c r="C7" s="10">
        <v>36723</v>
      </c>
      <c r="D7" s="9" t="s">
        <v>804</v>
      </c>
      <c r="E7" s="11"/>
      <c r="F7" s="11" t="s">
        <v>805</v>
      </c>
      <c r="G7" s="11"/>
      <c r="H7" s="12">
        <v>790</v>
      </c>
      <c r="I7" s="13">
        <f t="shared" si="0"/>
        <v>17</v>
      </c>
      <c r="J7" s="9" t="s">
        <v>789</v>
      </c>
      <c r="K7" s="9" t="s">
        <v>806</v>
      </c>
      <c r="L7" s="11">
        <v>43</v>
      </c>
      <c r="M7" s="11">
        <f t="shared" si="1"/>
        <v>731</v>
      </c>
      <c r="N7" s="14">
        <f t="shared" si="2"/>
        <v>1023.4</v>
      </c>
    </row>
    <row r="8" spans="1:14" ht="12">
      <c r="A8" s="9">
        <v>6</v>
      </c>
      <c r="B8" s="10">
        <v>36707</v>
      </c>
      <c r="C8" s="10">
        <v>36723</v>
      </c>
      <c r="D8" s="9" t="s">
        <v>807</v>
      </c>
      <c r="E8" s="11"/>
      <c r="F8" s="11" t="s">
        <v>808</v>
      </c>
      <c r="G8" s="11"/>
      <c r="H8" s="12" t="s">
        <v>809</v>
      </c>
      <c r="I8" s="13">
        <f t="shared" si="0"/>
        <v>17</v>
      </c>
      <c r="J8" s="9" t="s">
        <v>810</v>
      </c>
      <c r="K8" s="9" t="s">
        <v>811</v>
      </c>
      <c r="L8" s="11">
        <v>36</v>
      </c>
      <c r="M8" s="11">
        <f t="shared" si="1"/>
        <v>612</v>
      </c>
      <c r="N8" s="14">
        <f t="shared" si="2"/>
        <v>856.8</v>
      </c>
    </row>
    <row r="9" spans="1:14" ht="12">
      <c r="A9" s="9">
        <v>7</v>
      </c>
      <c r="B9" s="10">
        <v>36707</v>
      </c>
      <c r="C9" s="10">
        <v>36722</v>
      </c>
      <c r="D9" s="9" t="s">
        <v>812</v>
      </c>
      <c r="E9" s="11"/>
      <c r="F9" s="11" t="s">
        <v>805</v>
      </c>
      <c r="G9" s="11"/>
      <c r="H9" s="12">
        <v>870</v>
      </c>
      <c r="I9" s="13">
        <f t="shared" si="0"/>
        <v>16</v>
      </c>
      <c r="J9" s="9" t="s">
        <v>813</v>
      </c>
      <c r="K9" s="9" t="s">
        <v>814</v>
      </c>
      <c r="L9" s="11">
        <v>44</v>
      </c>
      <c r="M9" s="11">
        <v>748</v>
      </c>
      <c r="N9" s="14">
        <f t="shared" si="2"/>
        <v>1047.2</v>
      </c>
    </row>
    <row r="10" spans="1:14" ht="12">
      <c r="A10" s="9">
        <v>8</v>
      </c>
      <c r="B10" s="10">
        <v>36707</v>
      </c>
      <c r="C10" s="10">
        <v>36721</v>
      </c>
      <c r="D10" s="9" t="s">
        <v>815</v>
      </c>
      <c r="E10" s="11" t="s">
        <v>801</v>
      </c>
      <c r="F10" s="11"/>
      <c r="G10" s="11"/>
      <c r="H10" s="12">
        <v>590</v>
      </c>
      <c r="I10" s="13">
        <f t="shared" si="0"/>
        <v>15</v>
      </c>
      <c r="J10" s="9" t="s">
        <v>816</v>
      </c>
      <c r="K10" s="9" t="s">
        <v>817</v>
      </c>
      <c r="L10" s="11">
        <v>30</v>
      </c>
      <c r="M10" s="11">
        <f t="shared" si="1"/>
        <v>450</v>
      </c>
      <c r="N10" s="14">
        <f t="shared" si="2"/>
        <v>630</v>
      </c>
    </row>
    <row r="11" spans="1:14" ht="12">
      <c r="A11" s="9">
        <v>9</v>
      </c>
      <c r="B11" s="10">
        <v>36707</v>
      </c>
      <c r="C11" s="10">
        <v>36721</v>
      </c>
      <c r="D11" s="9" t="s">
        <v>818</v>
      </c>
      <c r="E11" s="11" t="s">
        <v>801</v>
      </c>
      <c r="F11" s="11"/>
      <c r="G11" s="11"/>
      <c r="H11" s="12">
        <v>400</v>
      </c>
      <c r="I11" s="13">
        <f t="shared" si="0"/>
        <v>15</v>
      </c>
      <c r="J11" s="9" t="s">
        <v>793</v>
      </c>
      <c r="K11" s="9" t="s">
        <v>819</v>
      </c>
      <c r="L11" s="11">
        <v>34</v>
      </c>
      <c r="M11" s="11">
        <f t="shared" si="1"/>
        <v>510</v>
      </c>
      <c r="N11" s="14">
        <f t="shared" si="2"/>
        <v>714</v>
      </c>
    </row>
    <row r="12" spans="1:14" ht="12">
      <c r="A12" s="9">
        <v>10</v>
      </c>
      <c r="B12" s="10">
        <v>36709</v>
      </c>
      <c r="C12" s="10">
        <v>36729</v>
      </c>
      <c r="D12" s="9" t="s">
        <v>820</v>
      </c>
      <c r="E12" s="11"/>
      <c r="F12" s="11" t="s">
        <v>821</v>
      </c>
      <c r="G12" s="11"/>
      <c r="H12" s="12">
        <v>800</v>
      </c>
      <c r="I12" s="13">
        <f t="shared" si="0"/>
        <v>21</v>
      </c>
      <c r="J12" s="9" t="s">
        <v>822</v>
      </c>
      <c r="K12" s="9" t="s">
        <v>823</v>
      </c>
      <c r="L12" s="11">
        <v>34</v>
      </c>
      <c r="M12" s="11">
        <f t="shared" si="1"/>
        <v>714</v>
      </c>
      <c r="N12" s="14">
        <f t="shared" si="2"/>
        <v>999.5999999999999</v>
      </c>
    </row>
    <row r="13" spans="1:14" ht="12">
      <c r="A13" s="9">
        <v>11</v>
      </c>
      <c r="B13" s="10">
        <v>36710</v>
      </c>
      <c r="C13" s="10">
        <v>36722</v>
      </c>
      <c r="D13" s="15" t="s">
        <v>824</v>
      </c>
      <c r="E13" s="11" t="s">
        <v>825</v>
      </c>
      <c r="F13" s="11"/>
      <c r="G13" s="11"/>
      <c r="H13" s="12">
        <v>400</v>
      </c>
      <c r="I13" s="13">
        <f t="shared" si="0"/>
        <v>13</v>
      </c>
      <c r="J13" s="9" t="s">
        <v>826</v>
      </c>
      <c r="K13" s="9" t="s">
        <v>827</v>
      </c>
      <c r="L13" s="11">
        <v>36</v>
      </c>
      <c r="M13" s="11">
        <f t="shared" si="1"/>
        <v>468</v>
      </c>
      <c r="N13" s="14">
        <f t="shared" si="2"/>
        <v>655.1999999999999</v>
      </c>
    </row>
    <row r="14" spans="1:14" ht="12">
      <c r="A14" s="9">
        <v>12</v>
      </c>
      <c r="B14" s="10">
        <v>36710</v>
      </c>
      <c r="C14" s="10">
        <v>36724</v>
      </c>
      <c r="D14" s="9" t="s">
        <v>828</v>
      </c>
      <c r="E14" s="11"/>
      <c r="F14" s="11"/>
      <c r="G14" s="11" t="s">
        <v>829</v>
      </c>
      <c r="H14" s="12">
        <v>875</v>
      </c>
      <c r="I14" s="13">
        <f t="shared" si="0"/>
        <v>15</v>
      </c>
      <c r="J14" s="9" t="s">
        <v>830</v>
      </c>
      <c r="K14" s="9" t="s">
        <v>831</v>
      </c>
      <c r="L14" s="11">
        <v>46</v>
      </c>
      <c r="M14" s="11">
        <f t="shared" si="1"/>
        <v>690</v>
      </c>
      <c r="N14" s="14">
        <f t="shared" si="2"/>
        <v>965.9999999999999</v>
      </c>
    </row>
    <row r="15" spans="1:14" ht="12">
      <c r="A15" s="9">
        <v>13</v>
      </c>
      <c r="B15" s="10">
        <v>36714</v>
      </c>
      <c r="C15" s="10">
        <v>36728</v>
      </c>
      <c r="D15" s="9" t="s">
        <v>832</v>
      </c>
      <c r="E15" s="11" t="s">
        <v>801</v>
      </c>
      <c r="F15" s="11"/>
      <c r="G15" s="11"/>
      <c r="H15" s="12">
        <v>550</v>
      </c>
      <c r="I15" s="13">
        <f t="shared" si="0"/>
        <v>15</v>
      </c>
      <c r="J15" s="9" t="s">
        <v>822</v>
      </c>
      <c r="K15" s="9" t="s">
        <v>833</v>
      </c>
      <c r="L15" s="11">
        <v>39</v>
      </c>
      <c r="M15" s="11">
        <f t="shared" si="1"/>
        <v>585</v>
      </c>
      <c r="N15" s="14">
        <f t="shared" si="2"/>
        <v>819</v>
      </c>
    </row>
    <row r="16" spans="1:14" ht="12">
      <c r="A16" s="9">
        <v>14</v>
      </c>
      <c r="B16" s="10">
        <v>36714</v>
      </c>
      <c r="C16" s="10">
        <v>36730</v>
      </c>
      <c r="D16" s="9" t="s">
        <v>834</v>
      </c>
      <c r="E16" s="11"/>
      <c r="F16" s="11"/>
      <c r="G16" s="11" t="s">
        <v>829</v>
      </c>
      <c r="H16" s="12">
        <v>759</v>
      </c>
      <c r="I16" s="13">
        <f t="shared" si="0"/>
        <v>17</v>
      </c>
      <c r="J16" s="9" t="s">
        <v>830</v>
      </c>
      <c r="K16" s="9" t="s">
        <v>835</v>
      </c>
      <c r="L16" s="11">
        <v>37</v>
      </c>
      <c r="M16" s="11">
        <f t="shared" si="1"/>
        <v>629</v>
      </c>
      <c r="N16" s="14">
        <f t="shared" si="2"/>
        <v>880.5999999999999</v>
      </c>
    </row>
    <row r="17" spans="1:14" ht="12">
      <c r="A17" s="9">
        <v>15</v>
      </c>
      <c r="B17" s="10">
        <v>36716</v>
      </c>
      <c r="C17" s="10">
        <v>36729</v>
      </c>
      <c r="D17" s="9" t="s">
        <v>836</v>
      </c>
      <c r="E17" s="11"/>
      <c r="F17" s="11"/>
      <c r="G17" s="11" t="s">
        <v>808</v>
      </c>
      <c r="H17" s="12">
        <v>840</v>
      </c>
      <c r="I17" s="13">
        <f t="shared" si="0"/>
        <v>14</v>
      </c>
      <c r="J17" s="9" t="s">
        <v>837</v>
      </c>
      <c r="K17" s="9" t="s">
        <v>838</v>
      </c>
      <c r="L17" s="11">
        <v>24</v>
      </c>
      <c r="M17" s="11">
        <f t="shared" si="1"/>
        <v>336</v>
      </c>
      <c r="N17" s="14">
        <f t="shared" si="2"/>
        <v>470.4</v>
      </c>
    </row>
    <row r="18" spans="1:14" ht="12">
      <c r="A18" s="9">
        <v>16</v>
      </c>
      <c r="B18" s="10">
        <v>36720</v>
      </c>
      <c r="C18" s="10">
        <v>36734</v>
      </c>
      <c r="D18" s="9" t="s">
        <v>839</v>
      </c>
      <c r="E18" s="11"/>
      <c r="F18" s="11"/>
      <c r="G18" s="11" t="s">
        <v>792</v>
      </c>
      <c r="H18" s="12" t="s">
        <v>840</v>
      </c>
      <c r="I18" s="13">
        <f t="shared" si="0"/>
        <v>15</v>
      </c>
      <c r="J18" s="9" t="s">
        <v>841</v>
      </c>
      <c r="K18" s="9" t="s">
        <v>842</v>
      </c>
      <c r="L18" s="11">
        <v>45</v>
      </c>
      <c r="M18" s="11">
        <f t="shared" si="1"/>
        <v>675</v>
      </c>
      <c r="N18" s="14">
        <f t="shared" si="2"/>
        <v>944.9999999999999</v>
      </c>
    </row>
    <row r="19" spans="1:14" ht="12">
      <c r="A19" s="9">
        <v>17</v>
      </c>
      <c r="B19" s="10">
        <v>36722</v>
      </c>
      <c r="C19" s="10">
        <v>36736</v>
      </c>
      <c r="D19" s="9" t="s">
        <v>843</v>
      </c>
      <c r="E19" s="11"/>
      <c r="F19" s="11"/>
      <c r="G19" s="11" t="s">
        <v>844</v>
      </c>
      <c r="H19" s="12">
        <v>1100</v>
      </c>
      <c r="I19" s="13">
        <f t="shared" si="0"/>
        <v>15</v>
      </c>
      <c r="J19" s="9" t="s">
        <v>789</v>
      </c>
      <c r="K19" s="9" t="s">
        <v>845</v>
      </c>
      <c r="L19" s="11" t="s">
        <v>799</v>
      </c>
      <c r="M19" s="11">
        <v>0</v>
      </c>
      <c r="N19" s="14">
        <f t="shared" si="2"/>
        <v>0</v>
      </c>
    </row>
    <row r="20" spans="1:14" ht="12">
      <c r="A20" s="9">
        <v>18</v>
      </c>
      <c r="B20" s="10">
        <v>36727</v>
      </c>
      <c r="C20" s="10">
        <v>36736</v>
      </c>
      <c r="D20" s="9" t="s">
        <v>846</v>
      </c>
      <c r="E20" s="11"/>
      <c r="F20" s="11" t="s">
        <v>847</v>
      </c>
      <c r="G20" s="11"/>
      <c r="H20" s="12" t="s">
        <v>848</v>
      </c>
      <c r="I20" s="13">
        <f t="shared" si="0"/>
        <v>10</v>
      </c>
      <c r="J20" s="9" t="s">
        <v>849</v>
      </c>
      <c r="K20" s="9" t="s">
        <v>850</v>
      </c>
      <c r="L20" s="11">
        <v>8</v>
      </c>
      <c r="M20" s="11">
        <f t="shared" si="1"/>
        <v>80</v>
      </c>
      <c r="N20" s="14">
        <f t="shared" si="2"/>
        <v>112</v>
      </c>
    </row>
    <row r="21" spans="1:14" ht="12">
      <c r="A21" s="9">
        <v>19</v>
      </c>
      <c r="B21" s="10">
        <v>36728</v>
      </c>
      <c r="C21" s="10">
        <v>36742</v>
      </c>
      <c r="D21" s="9" t="s">
        <v>851</v>
      </c>
      <c r="E21" s="11" t="s">
        <v>801</v>
      </c>
      <c r="F21" s="11"/>
      <c r="G21" s="11"/>
      <c r="H21" s="12">
        <v>690</v>
      </c>
      <c r="I21" s="13">
        <f t="shared" si="0"/>
        <v>15</v>
      </c>
      <c r="J21" s="9" t="s">
        <v>852</v>
      </c>
      <c r="K21" s="9" t="s">
        <v>853</v>
      </c>
      <c r="L21" s="11" t="s">
        <v>854</v>
      </c>
      <c r="M21" s="11">
        <v>0</v>
      </c>
      <c r="N21" s="14">
        <f t="shared" si="2"/>
        <v>0</v>
      </c>
    </row>
    <row r="22" spans="1:14" ht="12">
      <c r="A22" s="9">
        <v>20</v>
      </c>
      <c r="B22" s="10">
        <v>36729</v>
      </c>
      <c r="C22" s="10">
        <v>36743</v>
      </c>
      <c r="D22" s="9" t="s">
        <v>855</v>
      </c>
      <c r="E22" s="11"/>
      <c r="F22" s="11" t="s">
        <v>856</v>
      </c>
      <c r="G22" s="11"/>
      <c r="H22" s="12">
        <v>666.66</v>
      </c>
      <c r="I22" s="13">
        <v>15</v>
      </c>
      <c r="J22" s="9" t="s">
        <v>797</v>
      </c>
      <c r="K22" s="9" t="s">
        <v>857</v>
      </c>
      <c r="L22" s="11">
        <v>22</v>
      </c>
      <c r="M22" s="11">
        <v>330</v>
      </c>
      <c r="N22" s="14">
        <v>462</v>
      </c>
    </row>
    <row r="23" spans="1:14" ht="12">
      <c r="A23" s="9">
        <v>21</v>
      </c>
      <c r="B23" s="10">
        <v>36729</v>
      </c>
      <c r="C23" s="10">
        <v>36744</v>
      </c>
      <c r="D23" s="9" t="s">
        <v>858</v>
      </c>
      <c r="E23" s="11"/>
      <c r="F23" s="11"/>
      <c r="G23" s="11"/>
      <c r="H23" s="12" t="s">
        <v>859</v>
      </c>
      <c r="I23" s="13">
        <f>(C23-B23)+1</f>
        <v>16</v>
      </c>
      <c r="J23" s="9" t="s">
        <v>860</v>
      </c>
      <c r="K23" s="9" t="s">
        <v>861</v>
      </c>
      <c r="L23" s="11" t="s">
        <v>799</v>
      </c>
      <c r="M23" s="11">
        <v>0</v>
      </c>
      <c r="N23" s="14">
        <f>SUM(+M23*1.4)</f>
        <v>0</v>
      </c>
    </row>
    <row r="24" spans="1:14" ht="12">
      <c r="A24" s="9">
        <v>22</v>
      </c>
      <c r="B24" s="10">
        <v>36731</v>
      </c>
      <c r="C24" s="10">
        <v>36747</v>
      </c>
      <c r="D24" s="9" t="s">
        <v>862</v>
      </c>
      <c r="E24" s="11" t="s">
        <v>801</v>
      </c>
      <c r="F24" s="11"/>
      <c r="G24" s="11"/>
      <c r="H24" s="12">
        <v>350</v>
      </c>
      <c r="I24" s="13">
        <f>(C24-B24)+1</f>
        <v>17</v>
      </c>
      <c r="J24" s="9" t="s">
        <v>863</v>
      </c>
      <c r="K24" s="9" t="s">
        <v>864</v>
      </c>
      <c r="L24" s="11">
        <v>35</v>
      </c>
      <c r="M24" s="11">
        <f>L24*I24</f>
        <v>595</v>
      </c>
      <c r="N24" s="14">
        <f>SUM(+M24*1.4)</f>
        <v>833</v>
      </c>
    </row>
    <row r="25" spans="1:14" ht="12">
      <c r="A25" s="9">
        <v>23</v>
      </c>
      <c r="B25" s="10">
        <v>36733</v>
      </c>
      <c r="C25" s="10">
        <v>36750</v>
      </c>
      <c r="D25" s="9" t="s">
        <v>865</v>
      </c>
      <c r="E25" s="11"/>
      <c r="F25" s="11" t="s">
        <v>866</v>
      </c>
      <c r="G25" s="11"/>
      <c r="H25" s="12">
        <v>715</v>
      </c>
      <c r="I25" s="13">
        <f>(C25-B25)+1</f>
        <v>18</v>
      </c>
      <c r="J25" s="9" t="s">
        <v>867</v>
      </c>
      <c r="K25" s="9" t="s">
        <v>868</v>
      </c>
      <c r="L25" s="11">
        <v>36</v>
      </c>
      <c r="M25" s="11">
        <f>L25*I25</f>
        <v>648</v>
      </c>
      <c r="N25" s="14">
        <f>SUM(+M25*1.4)</f>
        <v>907.1999999999999</v>
      </c>
    </row>
    <row r="26" spans="1:14" ht="12">
      <c r="A26" s="9">
        <v>24</v>
      </c>
      <c r="B26" s="10">
        <v>36734</v>
      </c>
      <c r="C26" s="10">
        <v>36746</v>
      </c>
      <c r="D26" s="9" t="s">
        <v>869</v>
      </c>
      <c r="E26" s="11"/>
      <c r="F26" s="11" t="s">
        <v>856</v>
      </c>
      <c r="G26" s="11"/>
      <c r="H26" s="12">
        <v>670</v>
      </c>
      <c r="I26" s="13">
        <f>(C26-B26)+1</f>
        <v>13</v>
      </c>
      <c r="J26" s="9" t="s">
        <v>870</v>
      </c>
      <c r="K26" s="9" t="s">
        <v>871</v>
      </c>
      <c r="L26" s="11" t="s">
        <v>854</v>
      </c>
      <c r="M26" s="11">
        <v>0</v>
      </c>
      <c r="N26" s="14">
        <v>0</v>
      </c>
    </row>
    <row r="27" spans="1:14" ht="12">
      <c r="A27" s="9">
        <v>25</v>
      </c>
      <c r="B27" s="10">
        <v>36735</v>
      </c>
      <c r="C27" s="10">
        <v>36749</v>
      </c>
      <c r="D27" s="9" t="s">
        <v>872</v>
      </c>
      <c r="E27" s="11"/>
      <c r="F27" s="11" t="s">
        <v>866</v>
      </c>
      <c r="G27" s="11"/>
      <c r="H27" s="16">
        <v>650</v>
      </c>
      <c r="I27" s="13">
        <v>15</v>
      </c>
      <c r="J27" s="9" t="s">
        <v>873</v>
      </c>
      <c r="K27" s="9" t="s">
        <v>874</v>
      </c>
      <c r="L27" s="11">
        <v>35</v>
      </c>
      <c r="M27" s="11">
        <v>525</v>
      </c>
      <c r="N27" s="14">
        <v>735</v>
      </c>
    </row>
    <row r="28" spans="1:14" ht="12">
      <c r="A28" s="9">
        <v>26</v>
      </c>
      <c r="B28" s="10">
        <v>36735</v>
      </c>
      <c r="C28" s="10">
        <v>36750</v>
      </c>
      <c r="D28" s="9" t="s">
        <v>839</v>
      </c>
      <c r="E28" s="11"/>
      <c r="F28" s="11"/>
      <c r="G28" s="11" t="s">
        <v>792</v>
      </c>
      <c r="H28" s="12">
        <v>790</v>
      </c>
      <c r="I28" s="13">
        <v>16</v>
      </c>
      <c r="J28" s="9" t="s">
        <v>841</v>
      </c>
      <c r="K28" s="9" t="s">
        <v>842</v>
      </c>
      <c r="L28" s="11">
        <v>43</v>
      </c>
      <c r="M28" s="11">
        <v>688</v>
      </c>
      <c r="N28" s="14">
        <v>963.2</v>
      </c>
    </row>
    <row r="29" spans="1:14" ht="12">
      <c r="A29" s="9">
        <v>27</v>
      </c>
      <c r="B29" s="10">
        <v>36735</v>
      </c>
      <c r="C29" s="10">
        <v>36749</v>
      </c>
      <c r="D29" s="9" t="s">
        <v>875</v>
      </c>
      <c r="E29" s="11"/>
      <c r="F29" s="11" t="s">
        <v>876</v>
      </c>
      <c r="G29" s="11"/>
      <c r="H29" s="12" t="s">
        <v>877</v>
      </c>
      <c r="I29" s="13">
        <v>15</v>
      </c>
      <c r="J29" s="9" t="s">
        <v>860</v>
      </c>
      <c r="K29" s="9" t="s">
        <v>878</v>
      </c>
      <c r="L29" s="11">
        <v>36</v>
      </c>
      <c r="M29" s="17">
        <v>540</v>
      </c>
      <c r="N29" s="14">
        <f>SUM(+M29*1.4)</f>
        <v>756</v>
      </c>
    </row>
    <row r="30" spans="1:14" ht="12">
      <c r="A30" s="9">
        <v>28</v>
      </c>
      <c r="B30" s="10">
        <v>36736</v>
      </c>
      <c r="C30" s="10">
        <v>36750</v>
      </c>
      <c r="D30" s="9" t="s">
        <v>879</v>
      </c>
      <c r="E30" s="11"/>
      <c r="F30" s="11" t="s">
        <v>821</v>
      </c>
      <c r="G30" s="11"/>
      <c r="H30" s="12">
        <v>790</v>
      </c>
      <c r="I30" s="13">
        <v>15</v>
      </c>
      <c r="J30" s="9" t="s">
        <v>880</v>
      </c>
      <c r="K30" s="9" t="s">
        <v>881</v>
      </c>
      <c r="L30" s="11"/>
      <c r="M30" s="11"/>
      <c r="N30" s="9"/>
    </row>
    <row r="31" spans="1:14" ht="12">
      <c r="A31" s="9">
        <v>29</v>
      </c>
      <c r="B31" s="10">
        <v>36743</v>
      </c>
      <c r="C31" s="10">
        <v>36750</v>
      </c>
      <c r="D31" s="9" t="s">
        <v>882</v>
      </c>
      <c r="E31" s="11"/>
      <c r="F31" s="11" t="s">
        <v>856</v>
      </c>
      <c r="G31" s="11"/>
      <c r="H31" s="12">
        <v>270</v>
      </c>
      <c r="I31" s="13">
        <v>8</v>
      </c>
      <c r="J31" s="9" t="s">
        <v>793</v>
      </c>
      <c r="K31" s="9" t="s">
        <v>819</v>
      </c>
      <c r="L31" s="11">
        <v>17</v>
      </c>
      <c r="M31" s="11">
        <v>136</v>
      </c>
      <c r="N31" s="18">
        <v>190.4</v>
      </c>
    </row>
    <row r="32" spans="1:14" ht="12">
      <c r="A32" s="9">
        <v>30</v>
      </c>
      <c r="B32" s="10">
        <v>36798</v>
      </c>
      <c r="C32" s="10">
        <v>36806</v>
      </c>
      <c r="D32" s="9" t="s">
        <v>651</v>
      </c>
      <c r="E32" s="9"/>
      <c r="F32" s="11" t="s">
        <v>652</v>
      </c>
      <c r="G32" s="9"/>
      <c r="H32" s="12">
        <v>350</v>
      </c>
      <c r="I32" s="13">
        <v>9</v>
      </c>
      <c r="J32" s="9" t="s">
        <v>813</v>
      </c>
      <c r="K32" s="9" t="s">
        <v>653</v>
      </c>
      <c r="L32" s="11">
        <v>28</v>
      </c>
      <c r="M32" s="11">
        <v>252</v>
      </c>
      <c r="N32" s="18">
        <v>352.8</v>
      </c>
    </row>
    <row r="33" spans="1:14" ht="12">
      <c r="A33" s="9"/>
      <c r="B33" s="10"/>
      <c r="C33" s="10"/>
      <c r="D33" s="9"/>
      <c r="E33" s="9"/>
      <c r="F33" s="11"/>
      <c r="G33" s="9"/>
      <c r="H33" s="12"/>
      <c r="I33" s="13"/>
      <c r="J33" s="9"/>
      <c r="K33" s="9"/>
      <c r="L33" s="11"/>
      <c r="M33" s="11"/>
      <c r="N33" s="18"/>
    </row>
    <row r="34" spans="1:14" ht="12.75">
      <c r="A34" s="19"/>
      <c r="B34" s="19"/>
      <c r="C34" s="19"/>
      <c r="D34" s="19"/>
      <c r="E34" s="19"/>
      <c r="F34" s="19"/>
      <c r="G34" s="19"/>
      <c r="H34" s="20"/>
      <c r="I34" s="20"/>
      <c r="J34" s="19"/>
      <c r="K34" s="19"/>
      <c r="L34" s="21"/>
      <c r="M34" s="22">
        <f>SUM(M3:M33)</f>
        <v>12428</v>
      </c>
      <c r="N34" s="23">
        <f>SUM(N3:N33)</f>
        <v>17399.2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I3" sqref="I3"/>
    </sheetView>
  </sheetViews>
  <sheetFormatPr defaultColWidth="11.421875" defaultRowHeight="12.75"/>
  <sheetData>
    <row r="1" spans="1:14" ht="12">
      <c r="A1" s="24" t="s">
        <v>654</v>
      </c>
      <c r="B1" s="24" t="s">
        <v>782</v>
      </c>
      <c r="C1" s="24" t="s">
        <v>783</v>
      </c>
      <c r="D1" s="24" t="s">
        <v>773</v>
      </c>
      <c r="E1" s="25" t="s">
        <v>774</v>
      </c>
      <c r="F1" s="25" t="s">
        <v>774</v>
      </c>
      <c r="G1" s="24" t="s">
        <v>774</v>
      </c>
      <c r="H1" s="26" t="s">
        <v>775</v>
      </c>
      <c r="I1" s="24" t="s">
        <v>776</v>
      </c>
      <c r="J1" s="24" t="s">
        <v>777</v>
      </c>
      <c r="K1" s="24" t="s">
        <v>655</v>
      </c>
      <c r="L1" s="24" t="s">
        <v>656</v>
      </c>
      <c r="M1" s="24" t="s">
        <v>780</v>
      </c>
      <c r="N1" s="24" t="s">
        <v>657</v>
      </c>
    </row>
    <row r="2" spans="1:14" ht="12">
      <c r="A2" s="24"/>
      <c r="B2" s="27"/>
      <c r="C2" s="24"/>
      <c r="D2" s="24"/>
      <c r="E2" s="25"/>
      <c r="F2" s="25"/>
      <c r="G2" s="24"/>
      <c r="H2" s="26"/>
      <c r="I2" s="24"/>
      <c r="J2" s="24"/>
      <c r="K2" s="24"/>
      <c r="L2" s="28" t="s">
        <v>658</v>
      </c>
      <c r="M2" s="24"/>
      <c r="N2" s="29" t="s">
        <v>659</v>
      </c>
    </row>
    <row r="3" spans="1:14" ht="12">
      <c r="A3" s="24">
        <v>1</v>
      </c>
      <c r="B3" s="30" t="s">
        <v>660</v>
      </c>
      <c r="C3" s="31">
        <v>37089</v>
      </c>
      <c r="D3" s="24" t="s">
        <v>661</v>
      </c>
      <c r="E3" s="25"/>
      <c r="F3" s="30" t="s">
        <v>796</v>
      </c>
      <c r="G3" s="24"/>
      <c r="H3" s="26">
        <v>950</v>
      </c>
      <c r="I3" s="32">
        <f>SUM(C3-B3)+1</f>
        <v>14</v>
      </c>
      <c r="J3" s="24" t="s">
        <v>662</v>
      </c>
      <c r="K3" s="24" t="s">
        <v>663</v>
      </c>
      <c r="L3" s="24">
        <v>48</v>
      </c>
      <c r="M3" s="24">
        <f>SUM(I3*L3)</f>
        <v>672</v>
      </c>
      <c r="N3" s="29">
        <f>SUM(M3*1.4)</f>
        <v>940.8</v>
      </c>
    </row>
    <row r="4" spans="1:15" ht="12">
      <c r="A4" s="24">
        <v>2</v>
      </c>
      <c r="B4" s="30" t="s">
        <v>660</v>
      </c>
      <c r="C4" s="31">
        <v>37090</v>
      </c>
      <c r="D4" s="24" t="s">
        <v>664</v>
      </c>
      <c r="E4" s="25"/>
      <c r="F4" s="30" t="s">
        <v>665</v>
      </c>
      <c r="G4" s="24"/>
      <c r="H4" s="33" t="s">
        <v>666</v>
      </c>
      <c r="I4" s="32">
        <v>15</v>
      </c>
      <c r="J4" s="24" t="s">
        <v>667</v>
      </c>
      <c r="K4" s="24" t="s">
        <v>668</v>
      </c>
      <c r="L4" s="24">
        <v>42</v>
      </c>
      <c r="M4" s="24">
        <v>630</v>
      </c>
      <c r="N4" s="29">
        <v>882</v>
      </c>
      <c r="O4" t="s">
        <v>799</v>
      </c>
    </row>
    <row r="5" spans="1:14" ht="12">
      <c r="A5" s="24">
        <v>3</v>
      </c>
      <c r="B5" s="31">
        <v>37076</v>
      </c>
      <c r="C5" s="31">
        <v>37090</v>
      </c>
      <c r="D5" s="24" t="s">
        <v>669</v>
      </c>
      <c r="E5" s="25"/>
      <c r="F5" s="30" t="s">
        <v>665</v>
      </c>
      <c r="G5" s="24"/>
      <c r="H5" s="33" t="s">
        <v>670</v>
      </c>
      <c r="I5" s="32">
        <f>SUM(C5-B5)+1</f>
        <v>15</v>
      </c>
      <c r="J5" s="24" t="s">
        <v>671</v>
      </c>
      <c r="K5" s="24" t="s">
        <v>672</v>
      </c>
      <c r="L5" s="24">
        <v>30</v>
      </c>
      <c r="M5" s="24">
        <f>SUM(I5*L5)</f>
        <v>450</v>
      </c>
      <c r="N5" s="29">
        <f aca="true" t="shared" si="0" ref="N5:N31">SUM(M5*1.4)</f>
        <v>630</v>
      </c>
    </row>
    <row r="6" spans="1:14" ht="12">
      <c r="A6" s="24">
        <v>4</v>
      </c>
      <c r="B6" s="31">
        <v>37077</v>
      </c>
      <c r="C6" s="31">
        <v>37090</v>
      </c>
      <c r="D6" s="24" t="s">
        <v>673</v>
      </c>
      <c r="E6" s="30" t="s">
        <v>801</v>
      </c>
      <c r="F6" s="25"/>
      <c r="G6" s="24"/>
      <c r="H6" s="26">
        <v>420</v>
      </c>
      <c r="I6" s="32">
        <f aca="true" t="shared" si="1" ref="I6:I31">SUM(C6-B6)+1</f>
        <v>14</v>
      </c>
      <c r="J6" s="24" t="s">
        <v>674</v>
      </c>
      <c r="K6" s="24" t="s">
        <v>675</v>
      </c>
      <c r="L6" s="24">
        <v>25</v>
      </c>
      <c r="M6" s="24">
        <f aca="true" t="shared" si="2" ref="M6:M31">SUM(I6*L6)</f>
        <v>350</v>
      </c>
      <c r="N6" s="29">
        <f t="shared" si="0"/>
        <v>489.99999999999994</v>
      </c>
    </row>
    <row r="7" spans="1:14" ht="12">
      <c r="A7" s="24">
        <v>5</v>
      </c>
      <c r="B7" s="31">
        <v>37078</v>
      </c>
      <c r="C7" s="31">
        <v>37094</v>
      </c>
      <c r="D7" s="24" t="s">
        <v>676</v>
      </c>
      <c r="E7" s="25"/>
      <c r="F7" s="30" t="s">
        <v>808</v>
      </c>
      <c r="G7" s="24"/>
      <c r="H7" s="26">
        <v>833</v>
      </c>
      <c r="I7" s="32">
        <f t="shared" si="1"/>
        <v>17</v>
      </c>
      <c r="J7" s="24" t="s">
        <v>662</v>
      </c>
      <c r="K7" s="24" t="s">
        <v>677</v>
      </c>
      <c r="L7" s="24">
        <v>35</v>
      </c>
      <c r="M7" s="24">
        <f t="shared" si="2"/>
        <v>595</v>
      </c>
      <c r="N7" s="29">
        <f t="shared" si="0"/>
        <v>833</v>
      </c>
    </row>
    <row r="8" spans="1:14" ht="12">
      <c r="A8" s="24">
        <v>6</v>
      </c>
      <c r="B8" s="31">
        <v>37078</v>
      </c>
      <c r="C8" s="31">
        <v>37094</v>
      </c>
      <c r="D8" s="24" t="s">
        <v>678</v>
      </c>
      <c r="E8" s="25" t="s">
        <v>679</v>
      </c>
      <c r="F8" s="30" t="s">
        <v>808</v>
      </c>
      <c r="G8" s="24"/>
      <c r="H8" s="26">
        <v>845</v>
      </c>
      <c r="I8" s="32">
        <f t="shared" si="1"/>
        <v>17</v>
      </c>
      <c r="J8" s="24" t="s">
        <v>680</v>
      </c>
      <c r="K8" s="24" t="s">
        <v>681</v>
      </c>
      <c r="L8" s="24">
        <v>48</v>
      </c>
      <c r="M8" s="24">
        <f t="shared" si="2"/>
        <v>816</v>
      </c>
      <c r="N8" s="29">
        <f t="shared" si="0"/>
        <v>1142.3999999999999</v>
      </c>
    </row>
    <row r="9" spans="1:14" ht="12">
      <c r="A9" s="24">
        <v>7</v>
      </c>
      <c r="B9" s="31">
        <v>37079</v>
      </c>
      <c r="C9" s="31">
        <v>37093</v>
      </c>
      <c r="D9" s="24" t="s">
        <v>682</v>
      </c>
      <c r="E9" s="30" t="s">
        <v>801</v>
      </c>
      <c r="F9" s="25"/>
      <c r="G9" s="24"/>
      <c r="H9" s="26">
        <v>350</v>
      </c>
      <c r="I9" s="32">
        <f t="shared" si="1"/>
        <v>15</v>
      </c>
      <c r="J9" s="24" t="s">
        <v>683</v>
      </c>
      <c r="K9" s="24" t="s">
        <v>684</v>
      </c>
      <c r="L9" s="24">
        <v>34</v>
      </c>
      <c r="M9" s="24">
        <f t="shared" si="2"/>
        <v>510</v>
      </c>
      <c r="N9" s="29">
        <f t="shared" si="0"/>
        <v>714</v>
      </c>
    </row>
    <row r="10" spans="1:14" ht="12">
      <c r="A10" s="24">
        <v>8</v>
      </c>
      <c r="B10" s="31">
        <v>37079</v>
      </c>
      <c r="C10" s="31">
        <v>37093</v>
      </c>
      <c r="D10" s="24" t="s">
        <v>685</v>
      </c>
      <c r="E10" s="30" t="s">
        <v>801</v>
      </c>
      <c r="F10" s="25"/>
      <c r="G10" s="24"/>
      <c r="H10" s="26">
        <v>580</v>
      </c>
      <c r="I10" s="32">
        <f t="shared" si="1"/>
        <v>15</v>
      </c>
      <c r="J10" s="24" t="s">
        <v>686</v>
      </c>
      <c r="K10" s="24" t="s">
        <v>687</v>
      </c>
      <c r="L10" s="24">
        <v>35</v>
      </c>
      <c r="M10" s="24">
        <f t="shared" si="2"/>
        <v>525</v>
      </c>
      <c r="N10" s="29">
        <f t="shared" si="0"/>
        <v>735</v>
      </c>
    </row>
    <row r="11" spans="1:14" ht="12">
      <c r="A11" s="24">
        <v>9</v>
      </c>
      <c r="B11" s="31">
        <v>37079</v>
      </c>
      <c r="C11" s="31">
        <v>37088</v>
      </c>
      <c r="D11" s="24" t="s">
        <v>688</v>
      </c>
      <c r="E11" s="30" t="s">
        <v>801</v>
      </c>
      <c r="F11" s="25"/>
      <c r="G11" s="24"/>
      <c r="H11" s="26">
        <v>555</v>
      </c>
      <c r="I11" s="32">
        <f t="shared" si="1"/>
        <v>10</v>
      </c>
      <c r="J11" s="24" t="s">
        <v>689</v>
      </c>
      <c r="K11" s="24" t="s">
        <v>690</v>
      </c>
      <c r="L11" s="24">
        <v>60</v>
      </c>
      <c r="M11" s="24">
        <f t="shared" si="2"/>
        <v>600</v>
      </c>
      <c r="N11" s="29">
        <f t="shared" si="0"/>
        <v>840</v>
      </c>
    </row>
    <row r="12" spans="1:14" ht="12">
      <c r="A12" s="24">
        <v>10</v>
      </c>
      <c r="B12" s="31">
        <v>37079</v>
      </c>
      <c r="C12" s="31">
        <v>37093</v>
      </c>
      <c r="D12" s="24" t="s">
        <v>691</v>
      </c>
      <c r="E12" s="30" t="s">
        <v>692</v>
      </c>
      <c r="F12" s="25"/>
      <c r="G12" s="24"/>
      <c r="H12" s="26">
        <v>400</v>
      </c>
      <c r="I12" s="32">
        <f t="shared" si="1"/>
        <v>15</v>
      </c>
      <c r="J12" s="24" t="s">
        <v>683</v>
      </c>
      <c r="K12" s="24" t="s">
        <v>693</v>
      </c>
      <c r="L12" s="24">
        <v>25</v>
      </c>
      <c r="M12" s="24">
        <f t="shared" si="2"/>
        <v>375</v>
      </c>
      <c r="N12" s="29">
        <f t="shared" si="0"/>
        <v>525</v>
      </c>
    </row>
    <row r="13" spans="1:14" ht="12">
      <c r="A13" s="24">
        <v>11</v>
      </c>
      <c r="B13" s="31">
        <v>37081</v>
      </c>
      <c r="C13" s="31">
        <v>37094</v>
      </c>
      <c r="D13" s="24" t="s">
        <v>694</v>
      </c>
      <c r="E13" s="30" t="s">
        <v>695</v>
      </c>
      <c r="F13" s="25"/>
      <c r="G13" s="24"/>
      <c r="H13" s="26">
        <v>620</v>
      </c>
      <c r="I13" s="32">
        <f t="shared" si="1"/>
        <v>14</v>
      </c>
      <c r="J13" s="24" t="s">
        <v>696</v>
      </c>
      <c r="K13" s="24" t="s">
        <v>697</v>
      </c>
      <c r="L13" s="24">
        <v>36</v>
      </c>
      <c r="M13" s="24">
        <f t="shared" si="2"/>
        <v>504</v>
      </c>
      <c r="N13" s="29">
        <f t="shared" si="0"/>
        <v>705.5999999999999</v>
      </c>
    </row>
    <row r="14" spans="1:14" ht="12">
      <c r="A14" s="24">
        <v>12</v>
      </c>
      <c r="B14" s="31">
        <v>37082</v>
      </c>
      <c r="C14" s="31">
        <v>37096</v>
      </c>
      <c r="D14" s="24" t="s">
        <v>698</v>
      </c>
      <c r="E14" s="30"/>
      <c r="F14" s="30" t="s">
        <v>805</v>
      </c>
      <c r="G14" s="24"/>
      <c r="H14" s="26">
        <v>820</v>
      </c>
      <c r="I14" s="32">
        <f t="shared" si="1"/>
        <v>15</v>
      </c>
      <c r="J14" s="24" t="s">
        <v>699</v>
      </c>
      <c r="K14" s="24" t="s">
        <v>700</v>
      </c>
      <c r="L14" s="24">
        <v>30</v>
      </c>
      <c r="M14" s="24">
        <f t="shared" si="2"/>
        <v>450</v>
      </c>
      <c r="N14" s="29">
        <f t="shared" si="0"/>
        <v>630</v>
      </c>
    </row>
    <row r="15" spans="1:14" ht="12">
      <c r="A15" s="24">
        <v>13</v>
      </c>
      <c r="B15" s="31">
        <v>37089</v>
      </c>
      <c r="C15" s="31">
        <v>37104</v>
      </c>
      <c r="D15" s="24" t="s">
        <v>701</v>
      </c>
      <c r="E15" s="25"/>
      <c r="F15" s="30" t="s">
        <v>866</v>
      </c>
      <c r="G15" s="24"/>
      <c r="H15" s="26">
        <v>799</v>
      </c>
      <c r="I15" s="32">
        <f t="shared" si="1"/>
        <v>16</v>
      </c>
      <c r="J15" s="24" t="s">
        <v>702</v>
      </c>
      <c r="K15" s="24" t="s">
        <v>703</v>
      </c>
      <c r="L15" s="24">
        <v>38</v>
      </c>
      <c r="M15" s="24">
        <f t="shared" si="2"/>
        <v>608</v>
      </c>
      <c r="N15" s="29">
        <f t="shared" si="0"/>
        <v>851.1999999999999</v>
      </c>
    </row>
    <row r="16" spans="1:14" ht="12">
      <c r="A16" s="24">
        <v>14</v>
      </c>
      <c r="B16" s="31">
        <v>37092</v>
      </c>
      <c r="C16" s="31">
        <v>37107</v>
      </c>
      <c r="D16" s="24" t="s">
        <v>704</v>
      </c>
      <c r="E16" s="30" t="s">
        <v>801</v>
      </c>
      <c r="F16" s="30"/>
      <c r="G16" s="24"/>
      <c r="H16" s="26">
        <v>675</v>
      </c>
      <c r="I16" s="32">
        <f t="shared" si="1"/>
        <v>16</v>
      </c>
      <c r="J16" s="24" t="s">
        <v>667</v>
      </c>
      <c r="K16" s="24" t="s">
        <v>705</v>
      </c>
      <c r="L16" s="24">
        <v>30</v>
      </c>
      <c r="M16" s="24">
        <f t="shared" si="2"/>
        <v>480</v>
      </c>
      <c r="N16" s="29">
        <f t="shared" si="0"/>
        <v>672</v>
      </c>
    </row>
    <row r="17" spans="1:14" ht="12">
      <c r="A17" s="24">
        <v>15</v>
      </c>
      <c r="B17" s="31">
        <v>37093</v>
      </c>
      <c r="C17" s="31">
        <v>37107</v>
      </c>
      <c r="D17" s="24" t="s">
        <v>706</v>
      </c>
      <c r="E17" s="30"/>
      <c r="F17" s="30"/>
      <c r="G17" s="34" t="s">
        <v>829</v>
      </c>
      <c r="H17" s="33" t="s">
        <v>707</v>
      </c>
      <c r="I17" s="32">
        <f t="shared" si="1"/>
        <v>15</v>
      </c>
      <c r="J17" s="24" t="s">
        <v>667</v>
      </c>
      <c r="K17" s="24" t="s">
        <v>668</v>
      </c>
      <c r="L17" s="24">
        <v>34</v>
      </c>
      <c r="M17" s="24">
        <f t="shared" si="2"/>
        <v>510</v>
      </c>
      <c r="N17" s="29">
        <f t="shared" si="0"/>
        <v>714</v>
      </c>
    </row>
    <row r="18" spans="1:14" ht="12">
      <c r="A18" s="24">
        <v>16</v>
      </c>
      <c r="B18" s="31">
        <v>37100</v>
      </c>
      <c r="C18" s="31">
        <v>37114</v>
      </c>
      <c r="D18" s="24" t="s">
        <v>708</v>
      </c>
      <c r="E18" s="30" t="s">
        <v>847</v>
      </c>
      <c r="F18" s="25"/>
      <c r="G18" s="24"/>
      <c r="H18" s="26">
        <v>717.17</v>
      </c>
      <c r="I18" s="32">
        <f t="shared" si="1"/>
        <v>15</v>
      </c>
      <c r="J18" s="24" t="s">
        <v>709</v>
      </c>
      <c r="K18" s="24" t="s">
        <v>710</v>
      </c>
      <c r="L18" s="24">
        <v>15</v>
      </c>
      <c r="M18" s="24">
        <f t="shared" si="2"/>
        <v>225</v>
      </c>
      <c r="N18" s="29">
        <f t="shared" si="0"/>
        <v>315</v>
      </c>
    </row>
    <row r="19" spans="1:14" ht="12">
      <c r="A19" s="24">
        <v>17</v>
      </c>
      <c r="B19" s="31">
        <v>37100</v>
      </c>
      <c r="C19" s="31">
        <v>37120</v>
      </c>
      <c r="D19" s="24" t="s">
        <v>711</v>
      </c>
      <c r="E19" s="25"/>
      <c r="F19" s="30" t="s">
        <v>821</v>
      </c>
      <c r="G19" s="24"/>
      <c r="H19" s="26">
        <v>840</v>
      </c>
      <c r="I19" s="32">
        <f t="shared" si="1"/>
        <v>21</v>
      </c>
      <c r="J19" s="24" t="s">
        <v>712</v>
      </c>
      <c r="K19" s="24" t="s">
        <v>713</v>
      </c>
      <c r="L19" s="24">
        <v>30</v>
      </c>
      <c r="M19" s="24">
        <f t="shared" si="2"/>
        <v>630</v>
      </c>
      <c r="N19" s="29">
        <f t="shared" si="0"/>
        <v>882</v>
      </c>
    </row>
    <row r="20" spans="1:14" ht="12">
      <c r="A20" s="24">
        <v>18</v>
      </c>
      <c r="B20" s="35">
        <v>37101</v>
      </c>
      <c r="C20" s="35">
        <v>37114</v>
      </c>
      <c r="D20" s="36" t="s">
        <v>714</v>
      </c>
      <c r="E20" s="37"/>
      <c r="F20" s="38"/>
      <c r="G20" s="36" t="s">
        <v>792</v>
      </c>
      <c r="H20" s="39">
        <v>520</v>
      </c>
      <c r="I20" s="40">
        <f t="shared" si="1"/>
        <v>14</v>
      </c>
      <c r="J20" s="36" t="s">
        <v>715</v>
      </c>
      <c r="K20" s="36" t="s">
        <v>716</v>
      </c>
      <c r="L20" s="36" t="s">
        <v>717</v>
      </c>
      <c r="M20" s="36">
        <v>0</v>
      </c>
      <c r="N20" s="41">
        <v>0</v>
      </c>
    </row>
    <row r="21" spans="1:14" ht="12">
      <c r="A21" s="24">
        <v>19</v>
      </c>
      <c r="B21" s="31">
        <v>37102</v>
      </c>
      <c r="C21" s="31">
        <v>37115</v>
      </c>
      <c r="D21" s="24" t="s">
        <v>718</v>
      </c>
      <c r="E21" s="30" t="s">
        <v>719</v>
      </c>
      <c r="F21" s="25"/>
      <c r="G21" s="24"/>
      <c r="H21" s="26">
        <v>465</v>
      </c>
      <c r="I21" s="32">
        <f t="shared" si="1"/>
        <v>14</v>
      </c>
      <c r="J21" s="24" t="s">
        <v>720</v>
      </c>
      <c r="K21" s="24" t="s">
        <v>721</v>
      </c>
      <c r="L21" s="24">
        <v>25</v>
      </c>
      <c r="M21" s="24" t="s">
        <v>722</v>
      </c>
      <c r="N21" s="29">
        <v>490</v>
      </c>
    </row>
    <row r="22" spans="1:14" ht="12">
      <c r="A22" s="24">
        <v>20</v>
      </c>
      <c r="B22" s="31">
        <v>37103</v>
      </c>
      <c r="C22" s="31">
        <v>37119</v>
      </c>
      <c r="D22" s="24" t="s">
        <v>723</v>
      </c>
      <c r="E22" s="25"/>
      <c r="F22" s="25"/>
      <c r="G22" s="34" t="s">
        <v>792</v>
      </c>
      <c r="H22" s="26">
        <v>670</v>
      </c>
      <c r="I22" s="32">
        <f t="shared" si="1"/>
        <v>17</v>
      </c>
      <c r="J22" s="24" t="s">
        <v>683</v>
      </c>
      <c r="K22" s="24" t="s">
        <v>724</v>
      </c>
      <c r="L22" s="24">
        <v>46</v>
      </c>
      <c r="M22" s="24">
        <f t="shared" si="2"/>
        <v>782</v>
      </c>
      <c r="N22" s="29">
        <f t="shared" si="0"/>
        <v>1094.8</v>
      </c>
    </row>
    <row r="23" spans="1:14" ht="12">
      <c r="A23" s="24">
        <v>21</v>
      </c>
      <c r="B23" s="31">
        <v>37103</v>
      </c>
      <c r="C23" s="31">
        <v>37117</v>
      </c>
      <c r="D23" s="24" t="s">
        <v>725</v>
      </c>
      <c r="E23" s="30"/>
      <c r="F23" s="25"/>
      <c r="G23" s="24"/>
      <c r="H23" s="26">
        <v>550</v>
      </c>
      <c r="I23" s="32">
        <f t="shared" si="1"/>
        <v>15</v>
      </c>
      <c r="J23" s="24" t="s">
        <v>712</v>
      </c>
      <c r="K23" s="24" t="s">
        <v>726</v>
      </c>
      <c r="L23" s="24">
        <v>25</v>
      </c>
      <c r="M23" s="24">
        <f t="shared" si="2"/>
        <v>375</v>
      </c>
      <c r="N23" s="29">
        <f t="shared" si="0"/>
        <v>525</v>
      </c>
    </row>
    <row r="24" spans="1:15" ht="12">
      <c r="A24" s="36">
        <v>22</v>
      </c>
      <c r="B24" s="35">
        <v>37104</v>
      </c>
      <c r="C24" s="35">
        <v>37118</v>
      </c>
      <c r="D24" s="36" t="s">
        <v>727</v>
      </c>
      <c r="E24" s="38" t="s">
        <v>801</v>
      </c>
      <c r="F24" s="37"/>
      <c r="G24" s="36"/>
      <c r="H24" s="39">
        <v>570</v>
      </c>
      <c r="I24" s="40">
        <f t="shared" si="1"/>
        <v>15</v>
      </c>
      <c r="J24" s="36" t="s">
        <v>728</v>
      </c>
      <c r="K24" s="36" t="s">
        <v>729</v>
      </c>
      <c r="L24" s="36" t="s">
        <v>730</v>
      </c>
      <c r="M24" s="24">
        <v>0</v>
      </c>
      <c r="N24" s="29">
        <v>0</v>
      </c>
      <c r="O24" s="42"/>
    </row>
    <row r="25" spans="1:14" ht="12">
      <c r="A25" s="24">
        <v>23</v>
      </c>
      <c r="B25" s="31">
        <v>37106</v>
      </c>
      <c r="C25" s="31">
        <v>37120</v>
      </c>
      <c r="D25" s="24" t="s">
        <v>731</v>
      </c>
      <c r="E25" s="25"/>
      <c r="F25" s="30" t="s">
        <v>732</v>
      </c>
      <c r="G25" s="24"/>
      <c r="H25" s="26">
        <v>680</v>
      </c>
      <c r="I25" s="32">
        <f t="shared" si="1"/>
        <v>15</v>
      </c>
      <c r="J25" s="24" t="s">
        <v>733</v>
      </c>
      <c r="K25" s="24" t="s">
        <v>734</v>
      </c>
      <c r="L25" s="24">
        <v>35</v>
      </c>
      <c r="M25" s="24">
        <f t="shared" si="2"/>
        <v>525</v>
      </c>
      <c r="N25" s="29">
        <f t="shared" si="0"/>
        <v>735</v>
      </c>
    </row>
    <row r="26" spans="1:14" ht="12">
      <c r="A26" s="24">
        <v>24</v>
      </c>
      <c r="B26" s="31">
        <v>37107</v>
      </c>
      <c r="C26" s="31">
        <v>37121</v>
      </c>
      <c r="D26" s="24" t="s">
        <v>735</v>
      </c>
      <c r="E26" s="25"/>
      <c r="F26" s="30" t="s">
        <v>736</v>
      </c>
      <c r="G26" s="24"/>
      <c r="H26" s="26">
        <v>720</v>
      </c>
      <c r="I26" s="32">
        <f t="shared" si="1"/>
        <v>15</v>
      </c>
      <c r="J26" s="24" t="s">
        <v>737</v>
      </c>
      <c r="K26" s="24" t="s">
        <v>738</v>
      </c>
      <c r="L26" s="24">
        <v>37</v>
      </c>
      <c r="M26" s="24">
        <f t="shared" si="2"/>
        <v>555</v>
      </c>
      <c r="N26" s="29">
        <f t="shared" si="0"/>
        <v>777</v>
      </c>
    </row>
    <row r="27" spans="1:14" ht="12">
      <c r="A27" s="24"/>
      <c r="B27" s="24"/>
      <c r="C27" s="24"/>
      <c r="D27" s="24"/>
      <c r="E27" s="25"/>
      <c r="F27" s="25"/>
      <c r="G27" s="24"/>
      <c r="H27" s="26"/>
      <c r="I27" s="32"/>
      <c r="J27" s="24"/>
      <c r="K27" s="24"/>
      <c r="L27" s="24"/>
      <c r="M27" s="24"/>
      <c r="N27" s="29"/>
    </row>
    <row r="28" spans="1:14" ht="12">
      <c r="A28" s="24"/>
      <c r="B28" s="24"/>
      <c r="C28" s="24"/>
      <c r="D28" s="24"/>
      <c r="E28" s="25"/>
      <c r="F28" s="25"/>
      <c r="G28" s="24"/>
      <c r="H28" s="26"/>
      <c r="I28" s="32"/>
      <c r="J28" s="24"/>
      <c r="K28" s="24"/>
      <c r="L28" s="24"/>
      <c r="M28" s="24"/>
      <c r="N28" s="29"/>
    </row>
    <row r="29" spans="1:14" ht="12">
      <c r="A29" s="24">
        <v>25</v>
      </c>
      <c r="B29" s="31">
        <v>37171</v>
      </c>
      <c r="C29" s="31">
        <v>37177</v>
      </c>
      <c r="D29" s="24" t="s">
        <v>739</v>
      </c>
      <c r="E29" s="30" t="s">
        <v>652</v>
      </c>
      <c r="F29" s="25"/>
      <c r="G29" s="24"/>
      <c r="H29" s="26">
        <v>310</v>
      </c>
      <c r="I29" s="32">
        <f t="shared" si="1"/>
        <v>7</v>
      </c>
      <c r="J29" s="24" t="s">
        <v>699</v>
      </c>
      <c r="K29" s="24" t="s">
        <v>700</v>
      </c>
      <c r="L29" s="24">
        <v>25</v>
      </c>
      <c r="M29" s="24">
        <f t="shared" si="2"/>
        <v>175</v>
      </c>
      <c r="N29" s="29">
        <f t="shared" si="0"/>
        <v>244.99999999999997</v>
      </c>
    </row>
    <row r="30" spans="1:15" ht="12">
      <c r="A30" s="24">
        <v>26</v>
      </c>
      <c r="B30" s="31">
        <v>37172</v>
      </c>
      <c r="C30" s="31">
        <v>37183</v>
      </c>
      <c r="D30" s="24" t="s">
        <v>740</v>
      </c>
      <c r="E30" s="30"/>
      <c r="F30" s="25" t="s">
        <v>788</v>
      </c>
      <c r="G30" s="24"/>
      <c r="H30" s="26">
        <v>440</v>
      </c>
      <c r="I30" s="32">
        <v>12</v>
      </c>
      <c r="J30" s="24" t="s">
        <v>741</v>
      </c>
      <c r="K30" s="24" t="s">
        <v>742</v>
      </c>
      <c r="L30" s="24">
        <v>33</v>
      </c>
      <c r="M30" s="24">
        <v>396</v>
      </c>
      <c r="N30" s="29">
        <v>554.4</v>
      </c>
      <c r="O30" t="s">
        <v>799</v>
      </c>
    </row>
    <row r="31" spans="1:14" ht="12">
      <c r="A31" s="24">
        <v>27</v>
      </c>
      <c r="B31" s="31">
        <v>37179</v>
      </c>
      <c r="C31" s="31">
        <v>37184</v>
      </c>
      <c r="D31" s="24" t="s">
        <v>743</v>
      </c>
      <c r="E31" s="25"/>
      <c r="F31" s="30" t="s">
        <v>821</v>
      </c>
      <c r="G31" s="24"/>
      <c r="H31" s="26">
        <v>260</v>
      </c>
      <c r="I31" s="32">
        <f t="shared" si="1"/>
        <v>6</v>
      </c>
      <c r="J31" s="24" t="s">
        <v>683</v>
      </c>
      <c r="K31" s="24" t="s">
        <v>684</v>
      </c>
      <c r="L31" s="24">
        <v>30</v>
      </c>
      <c r="M31" s="24">
        <f t="shared" si="2"/>
        <v>180</v>
      </c>
      <c r="N31" s="29">
        <f t="shared" si="0"/>
        <v>251.99999999999997</v>
      </c>
    </row>
    <row r="32" spans="5:14" ht="12.75">
      <c r="E32" s="43"/>
      <c r="F32" s="43"/>
      <c r="H32" s="44"/>
      <c r="N32" s="45">
        <f>SUM(N3:N31)</f>
        <v>17175.2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F1">
      <selection activeCell="G1" sqref="G1:G16384"/>
    </sheetView>
  </sheetViews>
  <sheetFormatPr defaultColWidth="11.421875" defaultRowHeight="12.75"/>
  <cols>
    <col min="1" max="1" width="5.140625" style="0" customWidth="1"/>
    <col min="4" max="4" width="19.28125" style="0" customWidth="1"/>
    <col min="6" max="6" width="4.8515625" style="55" customWidth="1"/>
    <col min="7" max="7" width="15.7109375" style="0" customWidth="1"/>
    <col min="9" max="9" width="10.8515625" style="55" customWidth="1"/>
    <col min="10" max="10" width="7.8515625" style="0" customWidth="1"/>
    <col min="11" max="11" width="12.421875" style="0" customWidth="1"/>
    <col min="12" max="12" width="10.421875" style="55" customWidth="1"/>
    <col min="13" max="13" width="8.00390625" style="55" customWidth="1"/>
    <col min="14" max="14" width="14.421875" style="0" customWidth="1"/>
  </cols>
  <sheetData>
    <row r="1" spans="1:14" ht="12">
      <c r="A1" s="24" t="s">
        <v>654</v>
      </c>
      <c r="B1" s="24" t="s">
        <v>782</v>
      </c>
      <c r="C1" s="24" t="s">
        <v>783</v>
      </c>
      <c r="D1" s="24" t="s">
        <v>773</v>
      </c>
      <c r="E1" s="24" t="s">
        <v>775</v>
      </c>
      <c r="F1" s="53" t="s">
        <v>776</v>
      </c>
      <c r="G1" s="24" t="s">
        <v>777</v>
      </c>
      <c r="H1" s="24" t="s">
        <v>655</v>
      </c>
      <c r="I1" s="53" t="s">
        <v>656</v>
      </c>
      <c r="J1" s="24" t="s">
        <v>780</v>
      </c>
      <c r="K1" s="24" t="s">
        <v>657</v>
      </c>
      <c r="L1" s="53" t="s">
        <v>656</v>
      </c>
      <c r="M1" s="53" t="s">
        <v>780</v>
      </c>
      <c r="N1" s="53" t="s">
        <v>744</v>
      </c>
    </row>
    <row r="2" spans="1:14" ht="12">
      <c r="A2" s="24"/>
      <c r="B2" s="24"/>
      <c r="C2" s="24"/>
      <c r="D2" s="24"/>
      <c r="E2" s="24"/>
      <c r="F2" s="53"/>
      <c r="G2" s="24"/>
      <c r="H2" s="24"/>
      <c r="I2" s="53" t="s">
        <v>658</v>
      </c>
      <c r="J2" s="24"/>
      <c r="K2" s="24" t="s">
        <v>659</v>
      </c>
      <c r="L2" s="53" t="s">
        <v>745</v>
      </c>
      <c r="M2" s="53"/>
      <c r="N2" s="24" t="s">
        <v>722</v>
      </c>
    </row>
    <row r="3" spans="1:14" ht="12">
      <c r="A3" s="24">
        <v>1</v>
      </c>
      <c r="B3" s="31">
        <v>37076</v>
      </c>
      <c r="C3" s="31">
        <v>37089</v>
      </c>
      <c r="D3" s="24" t="s">
        <v>661</v>
      </c>
      <c r="E3" s="46">
        <v>950</v>
      </c>
      <c r="F3" s="53">
        <v>14</v>
      </c>
      <c r="G3" s="24" t="s">
        <v>662</v>
      </c>
      <c r="H3" s="24" t="s">
        <v>663</v>
      </c>
      <c r="I3" s="53">
        <v>48</v>
      </c>
      <c r="J3" s="24">
        <v>672</v>
      </c>
      <c r="K3" s="46">
        <v>940.8</v>
      </c>
      <c r="L3" s="53">
        <v>58</v>
      </c>
      <c r="M3" s="53">
        <v>812</v>
      </c>
      <c r="N3" s="46">
        <v>1136.8</v>
      </c>
    </row>
    <row r="4" spans="1:14" ht="12">
      <c r="A4" s="24">
        <v>2</v>
      </c>
      <c r="B4" s="31">
        <v>37076</v>
      </c>
      <c r="C4" s="31">
        <v>37090</v>
      </c>
      <c r="D4" s="24" t="s">
        <v>669</v>
      </c>
      <c r="E4" s="24" t="s">
        <v>670</v>
      </c>
      <c r="F4" s="53">
        <v>15</v>
      </c>
      <c r="G4" s="24" t="s">
        <v>671</v>
      </c>
      <c r="H4" s="24" t="s">
        <v>672</v>
      </c>
      <c r="I4" s="53">
        <v>30</v>
      </c>
      <c r="J4" s="24">
        <v>450</v>
      </c>
      <c r="K4" s="46">
        <v>630</v>
      </c>
      <c r="L4" s="53">
        <v>27</v>
      </c>
      <c r="M4" s="53">
        <v>405</v>
      </c>
      <c r="N4" s="46">
        <v>567</v>
      </c>
    </row>
    <row r="5" spans="1:14" ht="12">
      <c r="A5" s="24">
        <v>3</v>
      </c>
      <c r="B5" s="31">
        <v>37077</v>
      </c>
      <c r="C5" s="31">
        <v>37090</v>
      </c>
      <c r="D5" s="24" t="s">
        <v>673</v>
      </c>
      <c r="E5" s="46">
        <v>420</v>
      </c>
      <c r="F5" s="53">
        <v>14</v>
      </c>
      <c r="G5" s="24" t="s">
        <v>674</v>
      </c>
      <c r="H5" s="24" t="s">
        <v>675</v>
      </c>
      <c r="I5" s="53">
        <v>25</v>
      </c>
      <c r="J5" s="24">
        <v>350</v>
      </c>
      <c r="K5" s="46">
        <v>490</v>
      </c>
      <c r="L5" s="53">
        <v>35</v>
      </c>
      <c r="M5" s="53">
        <v>490</v>
      </c>
      <c r="N5" s="46">
        <v>686</v>
      </c>
    </row>
    <row r="6" spans="1:14" ht="12">
      <c r="A6" s="24">
        <v>4</v>
      </c>
      <c r="B6" s="31">
        <v>37078</v>
      </c>
      <c r="C6" s="31">
        <v>37094</v>
      </c>
      <c r="D6" s="24" t="s">
        <v>676</v>
      </c>
      <c r="E6" s="46">
        <v>833</v>
      </c>
      <c r="F6" s="53">
        <v>17</v>
      </c>
      <c r="G6" s="24" t="s">
        <v>662</v>
      </c>
      <c r="H6" s="24" t="s">
        <v>677</v>
      </c>
      <c r="I6" s="53">
        <v>35</v>
      </c>
      <c r="J6" s="24">
        <v>595</v>
      </c>
      <c r="K6" s="46">
        <v>833</v>
      </c>
      <c r="L6" s="53">
        <v>45</v>
      </c>
      <c r="M6" s="53">
        <v>765</v>
      </c>
      <c r="N6" s="46">
        <v>1071</v>
      </c>
    </row>
    <row r="7" spans="1:14" ht="12">
      <c r="A7" s="24">
        <v>5</v>
      </c>
      <c r="B7" s="31">
        <v>37078</v>
      </c>
      <c r="C7" s="31">
        <v>37094</v>
      </c>
      <c r="D7" s="24" t="s">
        <v>678</v>
      </c>
      <c r="E7" s="46">
        <v>845</v>
      </c>
      <c r="F7" s="53">
        <v>17</v>
      </c>
      <c r="G7" s="24" t="s">
        <v>680</v>
      </c>
      <c r="H7" s="24" t="s">
        <v>681</v>
      </c>
      <c r="I7" s="53">
        <v>48</v>
      </c>
      <c r="J7" s="24">
        <v>816</v>
      </c>
      <c r="K7" s="46">
        <v>1142.4</v>
      </c>
      <c r="L7" s="53">
        <v>40</v>
      </c>
      <c r="M7" s="53">
        <v>680</v>
      </c>
      <c r="N7" s="46">
        <v>952</v>
      </c>
    </row>
    <row r="8" spans="1:14" ht="12">
      <c r="A8" s="24">
        <v>6</v>
      </c>
      <c r="B8" s="31">
        <v>37079</v>
      </c>
      <c r="C8" s="31">
        <v>37093</v>
      </c>
      <c r="D8" s="24" t="s">
        <v>682</v>
      </c>
      <c r="E8" s="46">
        <v>350</v>
      </c>
      <c r="F8" s="53">
        <v>15</v>
      </c>
      <c r="G8" s="24" t="s">
        <v>683</v>
      </c>
      <c r="H8" s="24" t="s">
        <v>684</v>
      </c>
      <c r="I8" s="53">
        <v>34</v>
      </c>
      <c r="J8" s="24">
        <v>510</v>
      </c>
      <c r="K8" s="46">
        <v>714</v>
      </c>
      <c r="L8" s="53">
        <v>28</v>
      </c>
      <c r="M8" s="53">
        <v>420</v>
      </c>
      <c r="N8" s="46">
        <v>588</v>
      </c>
    </row>
    <row r="9" spans="1:14" ht="12">
      <c r="A9" s="24">
        <v>7</v>
      </c>
      <c r="B9" s="31">
        <v>37079</v>
      </c>
      <c r="C9" s="31">
        <v>37093</v>
      </c>
      <c r="D9" s="24" t="s">
        <v>685</v>
      </c>
      <c r="E9" s="46">
        <v>580</v>
      </c>
      <c r="F9" s="53">
        <v>15</v>
      </c>
      <c r="G9" s="24" t="s">
        <v>686</v>
      </c>
      <c r="H9" s="24" t="s">
        <v>687</v>
      </c>
      <c r="I9" s="53">
        <v>35</v>
      </c>
      <c r="J9" s="24">
        <v>525</v>
      </c>
      <c r="K9" s="46">
        <v>735</v>
      </c>
      <c r="L9" s="53">
        <v>35</v>
      </c>
      <c r="M9" s="53">
        <v>525</v>
      </c>
      <c r="N9" s="46">
        <v>735</v>
      </c>
    </row>
    <row r="10" spans="1:14" ht="12">
      <c r="A10" s="24">
        <v>8</v>
      </c>
      <c r="B10" s="31">
        <v>37079</v>
      </c>
      <c r="C10" s="31">
        <v>37088</v>
      </c>
      <c r="D10" s="24" t="s">
        <v>688</v>
      </c>
      <c r="E10" s="46">
        <v>555</v>
      </c>
      <c r="F10" s="53">
        <v>10</v>
      </c>
      <c r="G10" s="24" t="s">
        <v>689</v>
      </c>
      <c r="H10" s="24" t="s">
        <v>690</v>
      </c>
      <c r="I10" s="53">
        <v>60</v>
      </c>
      <c r="J10" s="24">
        <v>600</v>
      </c>
      <c r="K10" s="46">
        <v>840</v>
      </c>
      <c r="L10" s="53">
        <v>41</v>
      </c>
      <c r="M10" s="53">
        <v>410</v>
      </c>
      <c r="N10" s="46">
        <v>574</v>
      </c>
    </row>
    <row r="11" spans="1:14" ht="12">
      <c r="A11" s="24">
        <v>9</v>
      </c>
      <c r="B11" s="31">
        <v>37079</v>
      </c>
      <c r="C11" s="31">
        <v>37093</v>
      </c>
      <c r="D11" s="24" t="s">
        <v>691</v>
      </c>
      <c r="E11" s="46">
        <v>400</v>
      </c>
      <c r="F11" s="53">
        <v>15</v>
      </c>
      <c r="G11" s="24" t="s">
        <v>683</v>
      </c>
      <c r="H11" s="24" t="s">
        <v>693</v>
      </c>
      <c r="I11" s="53">
        <v>25</v>
      </c>
      <c r="J11" s="24">
        <v>375</v>
      </c>
      <c r="K11" s="46">
        <v>525</v>
      </c>
      <c r="L11" s="53">
        <v>29</v>
      </c>
      <c r="M11" s="53">
        <v>435</v>
      </c>
      <c r="N11" s="46">
        <v>609</v>
      </c>
    </row>
    <row r="12" spans="1:14" ht="12">
      <c r="A12" s="24">
        <v>10</v>
      </c>
      <c r="B12" s="31">
        <v>37081</v>
      </c>
      <c r="C12" s="31">
        <v>37094</v>
      </c>
      <c r="D12" s="24" t="s">
        <v>694</v>
      </c>
      <c r="E12" s="46">
        <v>620</v>
      </c>
      <c r="F12" s="53">
        <v>14</v>
      </c>
      <c r="G12" s="24" t="s">
        <v>696</v>
      </c>
      <c r="H12" s="24" t="s">
        <v>697</v>
      </c>
      <c r="I12" s="53">
        <v>36</v>
      </c>
      <c r="J12" s="24">
        <v>504</v>
      </c>
      <c r="K12" s="46">
        <v>705.6</v>
      </c>
      <c r="L12" s="53">
        <v>42</v>
      </c>
      <c r="M12" s="53">
        <v>588</v>
      </c>
      <c r="N12" s="46">
        <v>823.2</v>
      </c>
    </row>
    <row r="13" spans="1:14" ht="12">
      <c r="A13" s="24">
        <v>11</v>
      </c>
      <c r="B13" s="31">
        <v>37082</v>
      </c>
      <c r="C13" s="31">
        <v>37096</v>
      </c>
      <c r="D13" s="24" t="s">
        <v>698</v>
      </c>
      <c r="E13" s="46">
        <v>820</v>
      </c>
      <c r="F13" s="53">
        <v>15</v>
      </c>
      <c r="G13" s="24" t="s">
        <v>699</v>
      </c>
      <c r="H13" s="24" t="s">
        <v>700</v>
      </c>
      <c r="I13" s="53">
        <v>30</v>
      </c>
      <c r="J13" s="24">
        <v>450</v>
      </c>
      <c r="K13" s="46">
        <v>630</v>
      </c>
      <c r="L13" s="53">
        <v>46</v>
      </c>
      <c r="M13" s="53">
        <v>690</v>
      </c>
      <c r="N13" s="46">
        <v>966</v>
      </c>
    </row>
    <row r="14" spans="1:14" ht="12">
      <c r="A14" s="24">
        <v>12</v>
      </c>
      <c r="B14" s="31">
        <v>37089</v>
      </c>
      <c r="C14" s="31">
        <v>37104</v>
      </c>
      <c r="D14" s="24" t="s">
        <v>701</v>
      </c>
      <c r="E14" s="46">
        <v>799</v>
      </c>
      <c r="F14" s="53">
        <v>16</v>
      </c>
      <c r="G14" s="24" t="s">
        <v>702</v>
      </c>
      <c r="H14" s="24" t="s">
        <v>703</v>
      </c>
      <c r="I14" s="53">
        <v>38</v>
      </c>
      <c r="J14" s="24">
        <v>608</v>
      </c>
      <c r="K14" s="46">
        <v>851.2</v>
      </c>
      <c r="L14" s="53">
        <v>38</v>
      </c>
      <c r="M14" s="53">
        <v>608</v>
      </c>
      <c r="N14" s="46">
        <v>851.2</v>
      </c>
    </row>
    <row r="15" spans="1:14" ht="12">
      <c r="A15" s="24">
        <v>13</v>
      </c>
      <c r="B15" s="31">
        <v>37092</v>
      </c>
      <c r="C15" s="31">
        <v>37107</v>
      </c>
      <c r="D15" s="24" t="s">
        <v>704</v>
      </c>
      <c r="E15" s="46">
        <v>675</v>
      </c>
      <c r="F15" s="53">
        <v>16</v>
      </c>
      <c r="G15" s="24" t="s">
        <v>667</v>
      </c>
      <c r="H15" s="24" t="s">
        <v>705</v>
      </c>
      <c r="I15" s="53">
        <v>30</v>
      </c>
      <c r="J15" s="24">
        <v>480</v>
      </c>
      <c r="K15" s="46">
        <v>672</v>
      </c>
      <c r="L15" s="53">
        <v>34</v>
      </c>
      <c r="M15" s="53">
        <v>544</v>
      </c>
      <c r="N15" s="46">
        <v>761.6</v>
      </c>
    </row>
    <row r="16" spans="1:14" ht="12">
      <c r="A16" s="24">
        <v>14</v>
      </c>
      <c r="B16" s="31">
        <v>37093</v>
      </c>
      <c r="C16" s="31">
        <v>37107</v>
      </c>
      <c r="D16" s="24" t="s">
        <v>706</v>
      </c>
      <c r="E16" s="24" t="s">
        <v>707</v>
      </c>
      <c r="F16" s="53">
        <v>15</v>
      </c>
      <c r="G16" s="24" t="s">
        <v>667</v>
      </c>
      <c r="H16" s="24" t="s">
        <v>668</v>
      </c>
      <c r="I16" s="53">
        <v>34</v>
      </c>
      <c r="J16" s="24">
        <v>510</v>
      </c>
      <c r="K16" s="46">
        <v>714</v>
      </c>
      <c r="L16" s="53">
        <v>40</v>
      </c>
      <c r="M16" s="53">
        <v>600</v>
      </c>
      <c r="N16" s="46">
        <v>840</v>
      </c>
    </row>
    <row r="17" spans="1:14" ht="12">
      <c r="A17" s="24">
        <v>15</v>
      </c>
      <c r="B17" s="31">
        <v>37100</v>
      </c>
      <c r="C17" s="31">
        <v>37114</v>
      </c>
      <c r="D17" s="24" t="s">
        <v>708</v>
      </c>
      <c r="E17" s="46">
        <v>717.17</v>
      </c>
      <c r="F17" s="53">
        <v>15</v>
      </c>
      <c r="G17" s="24" t="s">
        <v>709</v>
      </c>
      <c r="H17" s="24" t="s">
        <v>710</v>
      </c>
      <c r="I17" s="53">
        <v>15</v>
      </c>
      <c r="J17" s="24">
        <v>225</v>
      </c>
      <c r="K17" s="46">
        <v>315</v>
      </c>
      <c r="L17" s="53">
        <v>20</v>
      </c>
      <c r="M17" s="53">
        <v>300</v>
      </c>
      <c r="N17" s="46">
        <v>420</v>
      </c>
    </row>
    <row r="18" spans="1:14" ht="12">
      <c r="A18" s="24">
        <v>16</v>
      </c>
      <c r="B18" s="31">
        <v>37100</v>
      </c>
      <c r="C18" s="31">
        <v>37120</v>
      </c>
      <c r="D18" s="24" t="s">
        <v>711</v>
      </c>
      <c r="E18" s="46">
        <v>840</v>
      </c>
      <c r="F18" s="53">
        <v>21</v>
      </c>
      <c r="G18" s="24" t="s">
        <v>712</v>
      </c>
      <c r="H18" s="24" t="s">
        <v>713</v>
      </c>
      <c r="I18" s="53">
        <v>30</v>
      </c>
      <c r="J18" s="24">
        <v>630</v>
      </c>
      <c r="K18" s="46">
        <v>882</v>
      </c>
      <c r="L18" s="53">
        <v>33</v>
      </c>
      <c r="M18" s="53">
        <v>693</v>
      </c>
      <c r="N18" s="46">
        <v>970.2</v>
      </c>
    </row>
    <row r="19" spans="1:14" ht="12">
      <c r="A19" s="24">
        <v>17</v>
      </c>
      <c r="B19" s="31">
        <v>37101</v>
      </c>
      <c r="C19" s="31">
        <v>37114</v>
      </c>
      <c r="D19" s="24" t="s">
        <v>714</v>
      </c>
      <c r="E19" s="46">
        <v>520</v>
      </c>
      <c r="F19" s="53">
        <v>14</v>
      </c>
      <c r="G19" s="24" t="s">
        <v>715</v>
      </c>
      <c r="H19" s="24" t="s">
        <v>716</v>
      </c>
      <c r="I19" s="53" t="s">
        <v>717</v>
      </c>
      <c r="J19" s="24"/>
      <c r="K19" s="24"/>
      <c r="L19" s="53"/>
      <c r="M19" s="53"/>
      <c r="N19" s="24"/>
    </row>
    <row r="20" spans="1:14" ht="12">
      <c r="A20" s="24">
        <v>18</v>
      </c>
      <c r="B20" s="31">
        <v>37102</v>
      </c>
      <c r="C20" s="31">
        <v>37115</v>
      </c>
      <c r="D20" s="24" t="s">
        <v>718</v>
      </c>
      <c r="E20" s="46">
        <v>465</v>
      </c>
      <c r="F20" s="53">
        <v>14</v>
      </c>
      <c r="G20" s="24" t="s">
        <v>720</v>
      </c>
      <c r="H20" s="24" t="s">
        <v>721</v>
      </c>
      <c r="I20" s="53">
        <v>25</v>
      </c>
      <c r="J20" s="24">
        <v>350</v>
      </c>
      <c r="K20" s="46">
        <v>490</v>
      </c>
      <c r="L20" s="53">
        <v>26</v>
      </c>
      <c r="M20" s="53">
        <v>364</v>
      </c>
      <c r="N20" s="46">
        <v>509.6</v>
      </c>
    </row>
    <row r="21" spans="1:14" ht="12">
      <c r="A21" s="24">
        <v>19</v>
      </c>
      <c r="B21" s="31">
        <v>37103</v>
      </c>
      <c r="C21" s="31">
        <v>37119</v>
      </c>
      <c r="D21" s="24" t="s">
        <v>723</v>
      </c>
      <c r="E21" s="46">
        <v>670</v>
      </c>
      <c r="F21" s="53">
        <v>17</v>
      </c>
      <c r="G21" s="24" t="s">
        <v>683</v>
      </c>
      <c r="H21" s="24" t="s">
        <v>724</v>
      </c>
      <c r="I21" s="53">
        <v>46</v>
      </c>
      <c r="J21" s="24">
        <v>782</v>
      </c>
      <c r="K21" s="46">
        <v>1094.8</v>
      </c>
      <c r="L21" s="53">
        <v>58</v>
      </c>
      <c r="M21" s="53">
        <v>986</v>
      </c>
      <c r="N21" s="46">
        <v>1380.4</v>
      </c>
    </row>
    <row r="22" spans="1:14" ht="12">
      <c r="A22" s="24">
        <v>20</v>
      </c>
      <c r="B22" s="31">
        <v>37103</v>
      </c>
      <c r="C22" s="31">
        <v>37117</v>
      </c>
      <c r="D22" s="24" t="s">
        <v>725</v>
      </c>
      <c r="E22" s="46">
        <v>550</v>
      </c>
      <c r="F22" s="53">
        <v>15</v>
      </c>
      <c r="G22" s="24" t="s">
        <v>712</v>
      </c>
      <c r="H22" s="24" t="s">
        <v>726</v>
      </c>
      <c r="I22" s="53">
        <v>25</v>
      </c>
      <c r="J22" s="24">
        <v>375</v>
      </c>
      <c r="K22" s="46">
        <v>525</v>
      </c>
      <c r="L22" s="53">
        <v>28</v>
      </c>
      <c r="M22" s="53">
        <v>420</v>
      </c>
      <c r="N22" s="46">
        <v>588</v>
      </c>
    </row>
    <row r="23" spans="1:14" ht="12">
      <c r="A23" s="47">
        <v>21</v>
      </c>
      <c r="B23" s="48">
        <v>37104</v>
      </c>
      <c r="C23" s="48">
        <v>37118</v>
      </c>
      <c r="D23" s="47" t="s">
        <v>727</v>
      </c>
      <c r="E23" s="49">
        <v>570</v>
      </c>
      <c r="F23" s="54">
        <v>15</v>
      </c>
      <c r="G23" s="47" t="s">
        <v>728</v>
      </c>
      <c r="H23" s="47" t="s">
        <v>729</v>
      </c>
      <c r="I23" s="54" t="s">
        <v>730</v>
      </c>
      <c r="J23" s="47"/>
      <c r="K23" s="47"/>
      <c r="L23" s="54"/>
      <c r="M23" s="54"/>
      <c r="N23" s="47"/>
    </row>
    <row r="24" spans="1:14" ht="12">
      <c r="A24" s="24">
        <v>22</v>
      </c>
      <c r="B24" s="31">
        <v>37106</v>
      </c>
      <c r="C24" s="31">
        <v>37120</v>
      </c>
      <c r="D24" s="24" t="s">
        <v>731</v>
      </c>
      <c r="E24" s="46">
        <v>680</v>
      </c>
      <c r="F24" s="53">
        <v>15</v>
      </c>
      <c r="G24" s="24" t="s">
        <v>733</v>
      </c>
      <c r="H24" s="24" t="s">
        <v>734</v>
      </c>
      <c r="I24" s="53">
        <v>35</v>
      </c>
      <c r="J24" s="24">
        <v>525</v>
      </c>
      <c r="K24" s="46">
        <v>735</v>
      </c>
      <c r="L24" s="53">
        <v>35</v>
      </c>
      <c r="M24" s="53">
        <v>525</v>
      </c>
      <c r="N24" s="46">
        <v>735</v>
      </c>
    </row>
    <row r="25" spans="1:14" ht="12">
      <c r="A25" s="24">
        <v>23</v>
      </c>
      <c r="B25" s="31">
        <v>37107</v>
      </c>
      <c r="C25" s="31">
        <v>37121</v>
      </c>
      <c r="D25" s="24" t="s">
        <v>735</v>
      </c>
      <c r="E25" s="46">
        <v>720</v>
      </c>
      <c r="F25" s="53">
        <v>15</v>
      </c>
      <c r="G25" s="24" t="s">
        <v>737</v>
      </c>
      <c r="H25" s="24" t="s">
        <v>738</v>
      </c>
      <c r="I25" s="53">
        <v>37</v>
      </c>
      <c r="J25" s="24">
        <v>555</v>
      </c>
      <c r="K25" s="46">
        <v>777</v>
      </c>
      <c r="L25" s="53">
        <v>32</v>
      </c>
      <c r="M25" s="53">
        <v>480</v>
      </c>
      <c r="N25" s="46">
        <v>672</v>
      </c>
    </row>
    <row r="26" spans="1:14" ht="12">
      <c r="A26" s="24"/>
      <c r="B26" s="24"/>
      <c r="C26" s="24"/>
      <c r="D26" s="24"/>
      <c r="E26" s="24"/>
      <c r="F26" s="53"/>
      <c r="G26" s="24"/>
      <c r="H26" s="24"/>
      <c r="I26" s="53"/>
      <c r="J26" s="24"/>
      <c r="K26" s="24"/>
      <c r="L26" s="53"/>
      <c r="M26" s="53"/>
      <c r="N26" s="24"/>
    </row>
    <row r="27" spans="1:14" ht="12">
      <c r="A27" s="24"/>
      <c r="B27" s="24"/>
      <c r="C27" s="24"/>
      <c r="D27" s="24"/>
      <c r="E27" s="24"/>
      <c r="F27" s="53"/>
      <c r="G27" s="24"/>
      <c r="H27" s="24"/>
      <c r="I27" s="53"/>
      <c r="J27" s="24"/>
      <c r="K27" s="24"/>
      <c r="L27" s="53"/>
      <c r="M27" s="53"/>
      <c r="N27" s="24"/>
    </row>
    <row r="28" spans="1:14" ht="12">
      <c r="A28" s="24">
        <v>24</v>
      </c>
      <c r="B28" s="31">
        <v>37171</v>
      </c>
      <c r="C28" s="31">
        <v>37177</v>
      </c>
      <c r="D28" s="24" t="s">
        <v>739</v>
      </c>
      <c r="E28" s="46">
        <v>310</v>
      </c>
      <c r="F28" s="53">
        <v>7</v>
      </c>
      <c r="G28" s="24" t="s">
        <v>699</v>
      </c>
      <c r="H28" s="24" t="s">
        <v>700</v>
      </c>
      <c r="I28" s="53">
        <v>25</v>
      </c>
      <c r="J28" s="24">
        <v>175</v>
      </c>
      <c r="K28" s="46">
        <v>245</v>
      </c>
      <c r="L28" s="53">
        <v>33</v>
      </c>
      <c r="M28" s="53">
        <v>231</v>
      </c>
      <c r="N28" s="46">
        <v>323.4</v>
      </c>
    </row>
    <row r="29" spans="1:14" ht="12">
      <c r="A29" s="24">
        <v>25</v>
      </c>
      <c r="B29" s="31">
        <v>37179</v>
      </c>
      <c r="C29" s="31">
        <v>37184</v>
      </c>
      <c r="D29" s="24" t="s">
        <v>743</v>
      </c>
      <c r="E29" s="46">
        <v>260</v>
      </c>
      <c r="F29" s="53">
        <v>6</v>
      </c>
      <c r="G29" s="24" t="s">
        <v>683</v>
      </c>
      <c r="H29" s="24" t="s">
        <v>684</v>
      </c>
      <c r="I29" s="53">
        <v>30</v>
      </c>
      <c r="J29" s="24">
        <v>180</v>
      </c>
      <c r="K29" s="46">
        <v>252</v>
      </c>
      <c r="L29" s="53">
        <v>12</v>
      </c>
      <c r="M29" s="53">
        <v>72</v>
      </c>
      <c r="N29" s="46">
        <v>100.8</v>
      </c>
    </row>
    <row r="30" spans="1:14" ht="12">
      <c r="A30" s="24"/>
      <c r="B30" s="24"/>
      <c r="C30" s="24"/>
      <c r="D30" s="24"/>
      <c r="E30" s="24"/>
      <c r="F30" s="53"/>
      <c r="G30" s="24"/>
      <c r="H30" s="24"/>
      <c r="I30" s="53"/>
      <c r="J30" s="24"/>
      <c r="K30" s="24"/>
      <c r="L30" s="53"/>
      <c r="M30" s="53"/>
      <c r="N30" s="24"/>
    </row>
    <row r="31" spans="1:14" ht="12">
      <c r="A31" s="24"/>
      <c r="B31" s="24"/>
      <c r="C31" s="24"/>
      <c r="D31" s="24"/>
      <c r="E31" s="24"/>
      <c r="F31" s="53"/>
      <c r="G31" s="24"/>
      <c r="H31" s="24"/>
      <c r="I31" s="53"/>
      <c r="J31" s="24"/>
      <c r="K31" s="24"/>
      <c r="L31" s="53"/>
      <c r="M31" s="53"/>
      <c r="N31" s="24"/>
    </row>
    <row r="32" spans="1:14" ht="14.25">
      <c r="A32" s="24"/>
      <c r="B32" s="24"/>
      <c r="C32" s="24"/>
      <c r="D32" s="24"/>
      <c r="E32" s="24"/>
      <c r="F32" s="53"/>
      <c r="G32" s="24"/>
      <c r="H32" s="24"/>
      <c r="I32" s="53"/>
      <c r="J32" s="24"/>
      <c r="K32" s="56">
        <v>15738.8</v>
      </c>
      <c r="L32" s="53"/>
      <c r="M32" s="53"/>
      <c r="N32" s="56">
        <v>16860.2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D22">
      <selection activeCell="L33" sqref="L3:L33"/>
    </sheetView>
  </sheetViews>
  <sheetFormatPr defaultColWidth="10.8515625" defaultRowHeight="12.75"/>
  <cols>
    <col min="1" max="1" width="3.421875" style="24" customWidth="1"/>
    <col min="2" max="2" width="10.28125" style="24" customWidth="1"/>
    <col min="3" max="3" width="10.421875" style="24" customWidth="1"/>
    <col min="4" max="4" width="10.8515625" style="24" customWidth="1"/>
    <col min="5" max="5" width="6.00390625" style="58" customWidth="1"/>
    <col min="6" max="6" width="6.8515625" style="58" customWidth="1"/>
    <col min="7" max="7" width="7.140625" style="58" customWidth="1"/>
    <col min="8" max="8" width="10.8515625" style="61" customWidth="1"/>
    <col min="9" max="9" width="5.28125" style="24" customWidth="1"/>
    <col min="10" max="12" width="10.8515625" style="24" customWidth="1"/>
    <col min="13" max="13" width="8.7109375" style="24" customWidth="1"/>
    <col min="14" max="14" width="14.28125" style="61" customWidth="1"/>
    <col min="15" max="16384" width="10.8515625" style="24" customWidth="1"/>
  </cols>
  <sheetData>
    <row r="1" spans="1:14" ht="12.75">
      <c r="A1" s="57" t="s">
        <v>654</v>
      </c>
      <c r="B1" s="57" t="s">
        <v>782</v>
      </c>
      <c r="C1" s="57" t="s">
        <v>783</v>
      </c>
      <c r="D1" s="57" t="s">
        <v>773</v>
      </c>
      <c r="E1" s="59" t="s">
        <v>774</v>
      </c>
      <c r="F1" s="59" t="s">
        <v>774</v>
      </c>
      <c r="G1" s="59" t="s">
        <v>774</v>
      </c>
      <c r="H1" s="60" t="s">
        <v>775</v>
      </c>
      <c r="I1" s="57" t="s">
        <v>776</v>
      </c>
      <c r="J1" s="57" t="s">
        <v>500</v>
      </c>
      <c r="K1" s="57" t="s">
        <v>655</v>
      </c>
      <c r="L1" s="57" t="s">
        <v>656</v>
      </c>
      <c r="M1" s="57" t="s">
        <v>780</v>
      </c>
      <c r="N1" s="60" t="s">
        <v>657</v>
      </c>
    </row>
    <row r="2" spans="5:14" ht="12">
      <c r="E2" s="30" t="s">
        <v>501</v>
      </c>
      <c r="F2" s="30" t="s">
        <v>502</v>
      </c>
      <c r="G2" s="30" t="s">
        <v>503</v>
      </c>
      <c r="L2" s="24" t="s">
        <v>658</v>
      </c>
      <c r="N2" s="61" t="s">
        <v>659</v>
      </c>
    </row>
    <row r="3" spans="5:7" ht="12">
      <c r="E3" s="30"/>
      <c r="F3" s="30"/>
      <c r="G3" s="30"/>
    </row>
    <row r="4" spans="1:14" ht="12">
      <c r="A4" s="24">
        <v>1</v>
      </c>
      <c r="B4" s="31">
        <v>37454</v>
      </c>
      <c r="C4" s="31">
        <v>37469</v>
      </c>
      <c r="D4" s="24" t="s">
        <v>746</v>
      </c>
      <c r="E4" s="30"/>
      <c r="F4" s="30" t="s">
        <v>796</v>
      </c>
      <c r="G4" s="30"/>
      <c r="H4" s="61">
        <v>458</v>
      </c>
      <c r="I4" s="24">
        <v>16</v>
      </c>
      <c r="J4" s="24" t="s">
        <v>662</v>
      </c>
      <c r="K4" s="24" t="s">
        <v>663</v>
      </c>
      <c r="L4" s="24">
        <v>42</v>
      </c>
      <c r="M4" s="24">
        <v>672</v>
      </c>
      <c r="N4" s="61">
        <v>940.8</v>
      </c>
    </row>
    <row r="5" spans="1:14" ht="12">
      <c r="A5" s="24">
        <v>2</v>
      </c>
      <c r="B5" s="31">
        <v>37454</v>
      </c>
      <c r="C5" s="31">
        <v>37468</v>
      </c>
      <c r="D5" s="24" t="s">
        <v>747</v>
      </c>
      <c r="E5" s="30"/>
      <c r="F5" s="30" t="s">
        <v>695</v>
      </c>
      <c r="G5" s="30"/>
      <c r="H5" s="61">
        <v>425</v>
      </c>
      <c r="I5" s="24">
        <v>15</v>
      </c>
      <c r="J5" s="24" t="s">
        <v>671</v>
      </c>
      <c r="K5" s="24" t="s">
        <v>748</v>
      </c>
      <c r="L5" s="24">
        <v>31</v>
      </c>
      <c r="M5" s="24">
        <v>465</v>
      </c>
      <c r="N5" s="61">
        <v>651</v>
      </c>
    </row>
    <row r="6" spans="1:14" ht="12">
      <c r="A6" s="24">
        <v>3</v>
      </c>
      <c r="B6" s="31">
        <v>37455</v>
      </c>
      <c r="C6" s="31">
        <v>37469</v>
      </c>
      <c r="D6" s="24" t="s">
        <v>749</v>
      </c>
      <c r="E6" s="30" t="s">
        <v>801</v>
      </c>
      <c r="F6" s="30"/>
      <c r="G6" s="30"/>
      <c r="H6" s="61">
        <v>350</v>
      </c>
      <c r="I6" s="24">
        <v>15</v>
      </c>
      <c r="J6" s="24" t="s">
        <v>686</v>
      </c>
      <c r="K6" s="24" t="s">
        <v>750</v>
      </c>
      <c r="L6" s="24">
        <v>30</v>
      </c>
      <c r="M6" s="24">
        <v>450</v>
      </c>
      <c r="N6" s="61">
        <v>630</v>
      </c>
    </row>
    <row r="7" spans="1:14" ht="12">
      <c r="A7" s="24">
        <v>4</v>
      </c>
      <c r="B7" s="31">
        <v>37455</v>
      </c>
      <c r="C7" s="31">
        <v>37468</v>
      </c>
      <c r="D7" s="24" t="s">
        <v>751</v>
      </c>
      <c r="E7" s="30" t="s">
        <v>801</v>
      </c>
      <c r="F7" s="30"/>
      <c r="G7" s="30"/>
      <c r="H7" s="61">
        <v>155</v>
      </c>
      <c r="I7" s="24">
        <v>14</v>
      </c>
      <c r="J7" s="24" t="s">
        <v>674</v>
      </c>
      <c r="K7" s="24" t="s">
        <v>752</v>
      </c>
      <c r="L7" s="24">
        <v>20</v>
      </c>
      <c r="M7" s="24">
        <v>280</v>
      </c>
      <c r="N7" s="61">
        <v>392</v>
      </c>
    </row>
    <row r="8" spans="1:14" ht="12">
      <c r="A8" s="24">
        <v>5</v>
      </c>
      <c r="B8" s="31">
        <v>37455</v>
      </c>
      <c r="C8" s="31">
        <v>37469</v>
      </c>
      <c r="D8" s="24" t="s">
        <v>753</v>
      </c>
      <c r="E8" s="30"/>
      <c r="F8" s="30" t="s">
        <v>866</v>
      </c>
      <c r="G8" s="30"/>
      <c r="H8" s="61">
        <v>410</v>
      </c>
      <c r="I8" s="24">
        <v>15</v>
      </c>
      <c r="J8" s="24" t="s">
        <v>686</v>
      </c>
      <c r="K8" s="24" t="s">
        <v>754</v>
      </c>
      <c r="L8" s="24">
        <v>26</v>
      </c>
      <c r="M8" s="24">
        <v>390</v>
      </c>
      <c r="N8" s="61">
        <v>546</v>
      </c>
    </row>
    <row r="9" spans="1:14" ht="12">
      <c r="A9" s="24">
        <v>6</v>
      </c>
      <c r="B9" s="31">
        <v>37455</v>
      </c>
      <c r="C9" s="31">
        <v>37470</v>
      </c>
      <c r="D9" s="24" t="s">
        <v>755</v>
      </c>
      <c r="E9" s="30"/>
      <c r="F9" s="30"/>
      <c r="G9" s="30" t="s">
        <v>504</v>
      </c>
      <c r="H9" s="61">
        <v>400</v>
      </c>
      <c r="I9" s="24">
        <v>16</v>
      </c>
      <c r="J9" s="24" t="s">
        <v>667</v>
      </c>
      <c r="K9" s="24" t="s">
        <v>668</v>
      </c>
      <c r="L9" s="24">
        <v>40</v>
      </c>
      <c r="M9" s="24">
        <v>640</v>
      </c>
      <c r="N9" s="61">
        <v>896</v>
      </c>
    </row>
    <row r="10" spans="1:14" ht="12">
      <c r="A10" s="24">
        <v>7</v>
      </c>
      <c r="B10" s="31">
        <v>37456</v>
      </c>
      <c r="C10" s="31">
        <v>37472</v>
      </c>
      <c r="D10" s="24" t="s">
        <v>756</v>
      </c>
      <c r="E10" s="30"/>
      <c r="F10" s="30"/>
      <c r="G10" s="30" t="s">
        <v>808</v>
      </c>
      <c r="H10" s="61">
        <v>429</v>
      </c>
      <c r="I10" s="24">
        <v>17</v>
      </c>
      <c r="J10" s="24" t="s">
        <v>662</v>
      </c>
      <c r="K10" s="24" t="s">
        <v>677</v>
      </c>
      <c r="L10" s="24">
        <v>34</v>
      </c>
      <c r="M10" s="24">
        <v>578</v>
      </c>
      <c r="N10" s="61">
        <v>809.2</v>
      </c>
    </row>
    <row r="11" spans="1:14" ht="12">
      <c r="A11" s="24">
        <v>8</v>
      </c>
      <c r="B11" s="31">
        <v>37456</v>
      </c>
      <c r="C11" s="31">
        <v>37471</v>
      </c>
      <c r="D11" s="24" t="s">
        <v>704</v>
      </c>
      <c r="E11" s="30" t="s">
        <v>801</v>
      </c>
      <c r="F11" s="30"/>
      <c r="G11" s="30"/>
      <c r="H11" s="61">
        <v>352.79</v>
      </c>
      <c r="I11" s="24">
        <v>16</v>
      </c>
      <c r="J11" s="24" t="s">
        <v>667</v>
      </c>
      <c r="K11" s="24" t="s">
        <v>705</v>
      </c>
      <c r="L11" s="24">
        <v>25</v>
      </c>
      <c r="M11" s="24">
        <v>400</v>
      </c>
      <c r="N11" s="61">
        <v>560</v>
      </c>
    </row>
    <row r="12" spans="1:14" ht="12">
      <c r="A12" s="24">
        <v>9</v>
      </c>
      <c r="B12" s="31">
        <v>37456</v>
      </c>
      <c r="C12" s="31">
        <v>37475</v>
      </c>
      <c r="D12" s="24" t="s">
        <v>757</v>
      </c>
      <c r="E12" s="30"/>
      <c r="F12" s="30"/>
      <c r="G12" s="30" t="s">
        <v>808</v>
      </c>
      <c r="H12" s="61">
        <v>495</v>
      </c>
      <c r="I12" s="24">
        <v>20</v>
      </c>
      <c r="J12" s="24" t="s">
        <v>758</v>
      </c>
      <c r="K12" s="24" t="s">
        <v>759</v>
      </c>
      <c r="L12" s="24">
        <v>16</v>
      </c>
      <c r="M12" s="24">
        <v>320</v>
      </c>
      <c r="N12" s="61">
        <v>448</v>
      </c>
    </row>
    <row r="13" spans="1:14" ht="12">
      <c r="A13" s="24">
        <v>10</v>
      </c>
      <c r="B13" s="31">
        <v>37457</v>
      </c>
      <c r="C13" s="31">
        <v>37466</v>
      </c>
      <c r="D13" s="24" t="s">
        <v>760</v>
      </c>
      <c r="E13" s="30" t="s">
        <v>801</v>
      </c>
      <c r="F13" s="30"/>
      <c r="G13" s="30"/>
      <c r="H13" s="61">
        <v>275</v>
      </c>
      <c r="I13" s="24">
        <v>10</v>
      </c>
      <c r="J13" s="24" t="s">
        <v>689</v>
      </c>
      <c r="K13" s="24" t="s">
        <v>690</v>
      </c>
      <c r="L13" s="24">
        <v>30</v>
      </c>
      <c r="M13" s="24">
        <v>300</v>
      </c>
      <c r="N13" s="61">
        <v>420</v>
      </c>
    </row>
    <row r="14" spans="1:14" ht="12">
      <c r="A14" s="24">
        <v>11</v>
      </c>
      <c r="B14" s="31">
        <v>37458</v>
      </c>
      <c r="C14" s="31">
        <v>37472</v>
      </c>
      <c r="D14" s="24" t="s">
        <v>761</v>
      </c>
      <c r="E14" s="30"/>
      <c r="F14" s="30"/>
      <c r="G14" s="30" t="s">
        <v>805</v>
      </c>
      <c r="H14" s="61">
        <v>395</v>
      </c>
      <c r="I14" s="24">
        <v>15</v>
      </c>
      <c r="J14" s="24" t="s">
        <v>762</v>
      </c>
      <c r="K14" s="24" t="s">
        <v>681</v>
      </c>
      <c r="L14" s="24">
        <v>28</v>
      </c>
      <c r="M14" s="24">
        <v>420</v>
      </c>
      <c r="N14" s="61">
        <v>588</v>
      </c>
    </row>
    <row r="15" spans="1:14" ht="12">
      <c r="A15" s="24">
        <v>12</v>
      </c>
      <c r="B15" s="31">
        <v>37458</v>
      </c>
      <c r="C15" s="31">
        <v>37473</v>
      </c>
      <c r="D15" s="24" t="s">
        <v>661</v>
      </c>
      <c r="E15" s="30"/>
      <c r="F15" s="30" t="s">
        <v>866</v>
      </c>
      <c r="G15" s="30"/>
      <c r="H15" s="61">
        <v>444.44</v>
      </c>
      <c r="I15" s="24">
        <v>16</v>
      </c>
      <c r="J15" s="24" t="s">
        <v>709</v>
      </c>
      <c r="K15" s="24" t="s">
        <v>710</v>
      </c>
      <c r="L15" s="24">
        <v>12</v>
      </c>
      <c r="M15" s="24">
        <v>192</v>
      </c>
      <c r="N15" s="61">
        <v>268.8</v>
      </c>
    </row>
    <row r="16" spans="1:14" ht="12">
      <c r="A16" s="24">
        <v>13</v>
      </c>
      <c r="B16" s="31">
        <v>37459</v>
      </c>
      <c r="C16" s="31">
        <v>37479</v>
      </c>
      <c r="D16" s="24" t="s">
        <v>763</v>
      </c>
      <c r="E16" s="30"/>
      <c r="F16" s="30" t="s">
        <v>821</v>
      </c>
      <c r="G16" s="30"/>
      <c r="H16" s="61">
        <v>430</v>
      </c>
      <c r="I16" s="24">
        <v>21</v>
      </c>
      <c r="J16" s="24" t="s">
        <v>712</v>
      </c>
      <c r="K16" s="24" t="s">
        <v>713</v>
      </c>
      <c r="L16" s="24">
        <v>22</v>
      </c>
      <c r="M16" s="24">
        <v>462</v>
      </c>
      <c r="N16" s="61">
        <v>646.8</v>
      </c>
    </row>
    <row r="17" spans="1:14" ht="12">
      <c r="A17" s="24">
        <v>14</v>
      </c>
      <c r="B17" s="31">
        <v>37464</v>
      </c>
      <c r="C17" s="31">
        <v>37478</v>
      </c>
      <c r="D17" s="24" t="s">
        <v>764</v>
      </c>
      <c r="E17" s="30"/>
      <c r="F17" s="30" t="s">
        <v>866</v>
      </c>
      <c r="G17" s="30"/>
      <c r="H17" s="61">
        <v>450</v>
      </c>
      <c r="I17" s="24">
        <v>15</v>
      </c>
      <c r="J17" s="24" t="s">
        <v>765</v>
      </c>
      <c r="K17" s="24" t="s">
        <v>703</v>
      </c>
      <c r="L17" s="24">
        <v>34</v>
      </c>
      <c r="M17" s="24">
        <v>510</v>
      </c>
      <c r="N17" s="61">
        <v>714</v>
      </c>
    </row>
    <row r="18" spans="1:14" ht="12">
      <c r="A18" s="24">
        <v>15</v>
      </c>
      <c r="B18" s="31">
        <v>37469</v>
      </c>
      <c r="C18" s="31">
        <v>37483</v>
      </c>
      <c r="D18" s="24" t="s">
        <v>694</v>
      </c>
      <c r="E18" s="30"/>
      <c r="F18" s="30" t="s">
        <v>505</v>
      </c>
      <c r="G18" s="30" t="s">
        <v>506</v>
      </c>
      <c r="H18" s="61">
        <v>320</v>
      </c>
      <c r="I18" s="24">
        <v>15</v>
      </c>
      <c r="J18" s="24" t="s">
        <v>766</v>
      </c>
      <c r="K18" s="24" t="s">
        <v>697</v>
      </c>
      <c r="L18" s="24">
        <v>28</v>
      </c>
      <c r="M18" s="24">
        <v>420</v>
      </c>
      <c r="N18" s="61">
        <v>588</v>
      </c>
    </row>
    <row r="19" spans="1:14" ht="12">
      <c r="A19" s="24">
        <v>16</v>
      </c>
      <c r="B19" s="31">
        <v>37470</v>
      </c>
      <c r="C19" s="31">
        <v>37486</v>
      </c>
      <c r="D19" s="24" t="s">
        <v>767</v>
      </c>
      <c r="E19" s="30"/>
      <c r="F19" s="30"/>
      <c r="G19" s="30" t="s">
        <v>808</v>
      </c>
      <c r="H19" s="61">
        <v>445</v>
      </c>
      <c r="I19" s="24">
        <v>17</v>
      </c>
      <c r="J19" s="24" t="s">
        <v>768</v>
      </c>
      <c r="K19" s="24" t="s">
        <v>769</v>
      </c>
      <c r="L19" s="24">
        <v>30</v>
      </c>
      <c r="M19" s="24">
        <v>510</v>
      </c>
      <c r="N19" s="61">
        <v>714</v>
      </c>
    </row>
    <row r="20" spans="1:14" s="36" customFormat="1" ht="12">
      <c r="A20" s="36">
        <v>17</v>
      </c>
      <c r="B20" s="35">
        <v>37471</v>
      </c>
      <c r="C20" s="35">
        <v>37485</v>
      </c>
      <c r="D20" s="36" t="s">
        <v>770</v>
      </c>
      <c r="E20" s="38" t="s">
        <v>801</v>
      </c>
      <c r="F20" s="38"/>
      <c r="G20" s="38"/>
      <c r="H20" s="62">
        <v>328</v>
      </c>
      <c r="I20" s="36">
        <v>15</v>
      </c>
      <c r="J20" s="36" t="s">
        <v>538</v>
      </c>
      <c r="K20" s="36" t="s">
        <v>539</v>
      </c>
      <c r="L20" s="36" t="s">
        <v>717</v>
      </c>
      <c r="N20" s="62">
        <v>0</v>
      </c>
    </row>
    <row r="21" spans="1:14" ht="12">
      <c r="A21" s="24">
        <v>18</v>
      </c>
      <c r="B21" s="31">
        <v>37474</v>
      </c>
      <c r="C21" s="31">
        <v>37487</v>
      </c>
      <c r="D21" s="24" t="s">
        <v>540</v>
      </c>
      <c r="E21" s="30"/>
      <c r="F21" s="30" t="s">
        <v>796</v>
      </c>
      <c r="G21" s="30"/>
      <c r="H21" s="61">
        <v>400</v>
      </c>
      <c r="I21" s="24">
        <v>14</v>
      </c>
      <c r="J21" s="24" t="s">
        <v>667</v>
      </c>
      <c r="K21" s="24" t="s">
        <v>541</v>
      </c>
      <c r="L21" s="24">
        <v>40</v>
      </c>
      <c r="M21" s="24">
        <v>350</v>
      </c>
      <c r="N21" s="61">
        <v>490</v>
      </c>
    </row>
    <row r="22" spans="1:14" ht="12">
      <c r="A22" s="24">
        <v>19</v>
      </c>
      <c r="B22" s="31">
        <v>37478</v>
      </c>
      <c r="C22" s="31">
        <v>37492</v>
      </c>
      <c r="D22" s="24" t="s">
        <v>542</v>
      </c>
      <c r="E22" s="30"/>
      <c r="F22" s="30"/>
      <c r="G22" s="30" t="s">
        <v>805</v>
      </c>
      <c r="H22" s="61">
        <v>425</v>
      </c>
      <c r="I22" s="24">
        <v>15</v>
      </c>
      <c r="J22" s="24" t="s">
        <v>543</v>
      </c>
      <c r="K22" s="24" t="s">
        <v>700</v>
      </c>
      <c r="L22" s="24">
        <v>35</v>
      </c>
      <c r="M22" s="24">
        <v>525</v>
      </c>
      <c r="N22" s="61">
        <v>735</v>
      </c>
    </row>
    <row r="23" spans="1:14" ht="12">
      <c r="A23" s="24">
        <v>20</v>
      </c>
      <c r="B23" s="31">
        <v>37478</v>
      </c>
      <c r="C23" s="31">
        <v>37492</v>
      </c>
      <c r="D23" s="24" t="s">
        <v>544</v>
      </c>
      <c r="E23" s="30" t="s">
        <v>801</v>
      </c>
      <c r="F23" s="30"/>
      <c r="G23" s="30"/>
      <c r="H23" s="61">
        <v>275</v>
      </c>
      <c r="I23" s="24">
        <v>15</v>
      </c>
      <c r="J23" s="24" t="s">
        <v>712</v>
      </c>
      <c r="K23" s="24" t="s">
        <v>726</v>
      </c>
      <c r="L23" s="24">
        <v>18</v>
      </c>
      <c r="M23" s="24">
        <v>270</v>
      </c>
      <c r="N23" s="61">
        <v>378</v>
      </c>
    </row>
    <row r="24" spans="1:14" ht="12">
      <c r="A24" s="24">
        <v>21</v>
      </c>
      <c r="B24" s="31">
        <v>37479</v>
      </c>
      <c r="C24" s="31">
        <v>37491</v>
      </c>
      <c r="D24" s="24" t="s">
        <v>545</v>
      </c>
      <c r="E24" s="30"/>
      <c r="F24" s="30" t="s">
        <v>821</v>
      </c>
      <c r="G24" s="30"/>
      <c r="H24" s="61">
        <v>355</v>
      </c>
      <c r="I24" s="24">
        <v>13</v>
      </c>
      <c r="J24" s="24" t="s">
        <v>543</v>
      </c>
      <c r="K24" s="24" t="s">
        <v>546</v>
      </c>
      <c r="L24" s="24">
        <v>25</v>
      </c>
      <c r="M24" s="24">
        <v>325</v>
      </c>
      <c r="N24" s="61">
        <v>455</v>
      </c>
    </row>
    <row r="25" spans="1:14" ht="12">
      <c r="A25" s="24">
        <v>22</v>
      </c>
      <c r="B25" s="31">
        <v>37480</v>
      </c>
      <c r="C25" s="31">
        <v>37493</v>
      </c>
      <c r="D25" s="24" t="s">
        <v>547</v>
      </c>
      <c r="E25" s="30" t="s">
        <v>801</v>
      </c>
      <c r="F25" s="30"/>
      <c r="G25" s="30"/>
      <c r="H25" s="61">
        <v>240</v>
      </c>
      <c r="I25" s="24">
        <v>14</v>
      </c>
      <c r="J25" s="24" t="s">
        <v>548</v>
      </c>
      <c r="K25" s="24" t="s">
        <v>721</v>
      </c>
      <c r="L25" s="24">
        <v>20</v>
      </c>
      <c r="M25" s="24">
        <v>280</v>
      </c>
      <c r="N25" s="61">
        <v>392</v>
      </c>
    </row>
    <row r="26" spans="1:14" ht="12">
      <c r="A26" s="24">
        <v>23</v>
      </c>
      <c r="B26" s="31">
        <v>37482</v>
      </c>
      <c r="C26" s="31">
        <v>37498</v>
      </c>
      <c r="D26" s="24" t="s">
        <v>549</v>
      </c>
      <c r="E26" s="30"/>
      <c r="F26" s="30"/>
      <c r="G26" s="30" t="s">
        <v>792</v>
      </c>
      <c r="H26" s="61">
        <v>335</v>
      </c>
      <c r="I26" s="24">
        <v>17</v>
      </c>
      <c r="J26" s="24" t="s">
        <v>550</v>
      </c>
      <c r="K26" s="24" t="s">
        <v>724</v>
      </c>
      <c r="L26" s="24">
        <v>40</v>
      </c>
      <c r="M26" s="24">
        <v>680</v>
      </c>
      <c r="N26" s="61">
        <v>952</v>
      </c>
    </row>
    <row r="27" spans="1:14" ht="12">
      <c r="A27" s="24">
        <v>24</v>
      </c>
      <c r="B27" s="31">
        <v>37484</v>
      </c>
      <c r="C27" s="31">
        <v>37492</v>
      </c>
      <c r="D27" s="24" t="s">
        <v>691</v>
      </c>
      <c r="E27" s="30" t="s">
        <v>801</v>
      </c>
      <c r="F27" s="30"/>
      <c r="G27" s="30"/>
      <c r="H27" s="61">
        <v>117</v>
      </c>
      <c r="I27" s="24">
        <v>9</v>
      </c>
      <c r="J27" s="24" t="s">
        <v>683</v>
      </c>
      <c r="K27" s="24" t="s">
        <v>684</v>
      </c>
      <c r="L27" s="24">
        <v>20</v>
      </c>
      <c r="M27" s="24">
        <v>180</v>
      </c>
      <c r="N27" s="61">
        <v>252</v>
      </c>
    </row>
    <row r="28" spans="1:14" ht="12">
      <c r="A28" s="24">
        <v>25</v>
      </c>
      <c r="B28" s="31">
        <v>37484</v>
      </c>
      <c r="C28" s="31">
        <v>37491</v>
      </c>
      <c r="D28" s="24" t="s">
        <v>551</v>
      </c>
      <c r="E28" s="30" t="s">
        <v>801</v>
      </c>
      <c r="F28" s="30"/>
      <c r="G28" s="30"/>
      <c r="H28" s="61">
        <v>200</v>
      </c>
      <c r="I28" s="24">
        <v>8</v>
      </c>
      <c r="J28" s="24" t="s">
        <v>709</v>
      </c>
      <c r="K28" s="24" t="s">
        <v>552</v>
      </c>
      <c r="L28" s="24">
        <v>30</v>
      </c>
      <c r="M28" s="24">
        <v>240</v>
      </c>
      <c r="N28" s="61">
        <v>336</v>
      </c>
    </row>
    <row r="29" spans="1:14" ht="12">
      <c r="A29" s="24">
        <v>26</v>
      </c>
      <c r="B29" s="31">
        <v>37485</v>
      </c>
      <c r="C29" s="31">
        <v>37499</v>
      </c>
      <c r="D29" s="24" t="s">
        <v>553</v>
      </c>
      <c r="E29" s="30"/>
      <c r="F29" s="30" t="s">
        <v>732</v>
      </c>
      <c r="G29" s="30"/>
      <c r="H29" s="61">
        <v>360</v>
      </c>
      <c r="I29" s="24">
        <v>15</v>
      </c>
      <c r="J29" s="24" t="s">
        <v>733</v>
      </c>
      <c r="K29" s="24" t="s">
        <v>554</v>
      </c>
      <c r="L29" s="24">
        <v>35</v>
      </c>
      <c r="M29" s="24">
        <v>525</v>
      </c>
      <c r="N29" s="61">
        <v>735</v>
      </c>
    </row>
    <row r="30" spans="1:14" ht="12">
      <c r="A30" s="24">
        <v>27</v>
      </c>
      <c r="B30" s="31">
        <v>37487</v>
      </c>
      <c r="C30" s="31">
        <v>37500</v>
      </c>
      <c r="D30" s="24" t="s">
        <v>555</v>
      </c>
      <c r="E30" s="30"/>
      <c r="F30" s="30" t="s">
        <v>679</v>
      </c>
      <c r="G30" s="30" t="s">
        <v>574</v>
      </c>
      <c r="H30" s="61">
        <v>420</v>
      </c>
      <c r="I30" s="24">
        <v>14</v>
      </c>
      <c r="J30" s="24" t="s">
        <v>737</v>
      </c>
      <c r="K30" s="24" t="s">
        <v>738</v>
      </c>
      <c r="L30" s="24">
        <v>30</v>
      </c>
      <c r="M30" s="24">
        <v>420</v>
      </c>
      <c r="N30" s="61">
        <v>588</v>
      </c>
    </row>
    <row r="31" spans="5:7" ht="12">
      <c r="E31" s="30"/>
      <c r="F31" s="30"/>
      <c r="G31" s="30"/>
    </row>
    <row r="32" spans="1:14" ht="12">
      <c r="A32" s="24">
        <v>28</v>
      </c>
      <c r="B32" s="31">
        <v>37542</v>
      </c>
      <c r="C32" s="31">
        <v>37548</v>
      </c>
      <c r="D32" s="24" t="s">
        <v>556</v>
      </c>
      <c r="E32" s="30" t="s">
        <v>652</v>
      </c>
      <c r="F32" s="30"/>
      <c r="G32" s="30"/>
      <c r="H32" s="61">
        <v>180</v>
      </c>
      <c r="I32" s="24">
        <v>7</v>
      </c>
      <c r="J32" s="24" t="s">
        <v>543</v>
      </c>
      <c r="K32" s="24" t="s">
        <v>700</v>
      </c>
      <c r="L32" s="24">
        <v>20</v>
      </c>
      <c r="M32" s="24">
        <v>140</v>
      </c>
      <c r="N32" s="61">
        <v>196</v>
      </c>
    </row>
    <row r="33" spans="1:14" ht="12">
      <c r="A33" s="24">
        <v>29</v>
      </c>
      <c r="B33" s="31">
        <v>37541</v>
      </c>
      <c r="C33" s="31">
        <v>37548</v>
      </c>
      <c r="D33" s="24" t="s">
        <v>557</v>
      </c>
      <c r="E33" s="30" t="s">
        <v>801</v>
      </c>
      <c r="F33" s="30"/>
      <c r="G33" s="30"/>
      <c r="H33" s="61">
        <v>200</v>
      </c>
      <c r="I33" s="24">
        <v>8</v>
      </c>
      <c r="J33" s="24" t="s">
        <v>741</v>
      </c>
      <c r="K33" s="24" t="s">
        <v>668</v>
      </c>
      <c r="L33" s="24">
        <v>30</v>
      </c>
      <c r="M33" s="24">
        <v>240</v>
      </c>
      <c r="N33" s="61">
        <v>336</v>
      </c>
    </row>
    <row r="34" spans="5:7" ht="12">
      <c r="E34" s="30"/>
      <c r="F34" s="30"/>
      <c r="G34" s="30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zoomScalePageLayoutView="0" workbookViewId="0" topLeftCell="E1">
      <selection activeCell="O1" sqref="O1:R1"/>
    </sheetView>
  </sheetViews>
  <sheetFormatPr defaultColWidth="10.8515625" defaultRowHeight="12.75"/>
  <cols>
    <col min="1" max="1" width="4.8515625" style="24" customWidth="1"/>
    <col min="2" max="3" width="10.8515625" style="24" customWidth="1"/>
    <col min="4" max="4" width="15.140625" style="24" customWidth="1"/>
    <col min="5" max="6" width="10.8515625" style="63" customWidth="1"/>
    <col min="7" max="7" width="10.8515625" style="53" customWidth="1"/>
    <col min="8" max="8" width="10.8515625" style="87" customWidth="1"/>
    <col min="9" max="9" width="7.421875" style="53" customWidth="1"/>
    <col min="10" max="10" width="13.00390625" style="24" customWidth="1"/>
    <col min="11" max="11" width="10.8515625" style="24" customWidth="1"/>
    <col min="12" max="12" width="10.8515625" style="53" customWidth="1"/>
    <col min="13" max="13" width="10.8515625" style="24" customWidth="1"/>
    <col min="14" max="14" width="15.421875" style="92" customWidth="1"/>
    <col min="15" max="15" width="4.421875" style="74" customWidth="1"/>
    <col min="16" max="16" width="6.28125" style="74" customWidth="1"/>
    <col min="17" max="17" width="10.8515625" style="67" customWidth="1"/>
    <col min="18" max="18" width="10.00390625" style="66" customWidth="1"/>
    <col min="19" max="16384" width="10.8515625" style="24" customWidth="1"/>
  </cols>
  <sheetData>
    <row r="1" spans="1:18" ht="54.75">
      <c r="A1" s="57" t="s">
        <v>654</v>
      </c>
      <c r="B1" s="57" t="s">
        <v>782</v>
      </c>
      <c r="C1" s="57" t="s">
        <v>783</v>
      </c>
      <c r="D1" s="57" t="s">
        <v>773</v>
      </c>
      <c r="E1" s="59" t="s">
        <v>774</v>
      </c>
      <c r="F1" s="59" t="s">
        <v>774</v>
      </c>
      <c r="G1" s="59" t="s">
        <v>774</v>
      </c>
      <c r="H1" s="88" t="s">
        <v>775</v>
      </c>
      <c r="I1" s="64" t="s">
        <v>776</v>
      </c>
      <c r="J1" s="57" t="s">
        <v>500</v>
      </c>
      <c r="K1" s="57" t="s">
        <v>655</v>
      </c>
      <c r="L1" s="64" t="s">
        <v>656</v>
      </c>
      <c r="M1" s="57" t="s">
        <v>780</v>
      </c>
      <c r="N1" s="90" t="s">
        <v>657</v>
      </c>
      <c r="O1" s="79" t="s">
        <v>656</v>
      </c>
      <c r="P1" s="79" t="s">
        <v>780</v>
      </c>
      <c r="Q1" s="84" t="s">
        <v>328</v>
      </c>
      <c r="R1" s="85" t="s">
        <v>329</v>
      </c>
    </row>
    <row r="2" spans="5:18" ht="12.75">
      <c r="E2" s="63" t="s">
        <v>501</v>
      </c>
      <c r="F2" s="63" t="s">
        <v>502</v>
      </c>
      <c r="G2" s="63" t="s">
        <v>503</v>
      </c>
      <c r="H2" s="86"/>
      <c r="L2" s="53" t="s">
        <v>658</v>
      </c>
      <c r="N2" s="91" t="s">
        <v>330</v>
      </c>
      <c r="O2" s="54" t="s">
        <v>537</v>
      </c>
      <c r="P2" s="54"/>
      <c r="Q2" s="98"/>
      <c r="R2" s="99"/>
    </row>
    <row r="3" spans="1:18" ht="12">
      <c r="A3" s="24">
        <v>1</v>
      </c>
      <c r="B3" s="31">
        <v>37832</v>
      </c>
      <c r="C3" s="31">
        <v>37845</v>
      </c>
      <c r="D3" s="24" t="s">
        <v>508</v>
      </c>
      <c r="E3" s="63" t="s">
        <v>679</v>
      </c>
      <c r="F3" s="63" t="s">
        <v>805</v>
      </c>
      <c r="H3" s="89">
        <v>525</v>
      </c>
      <c r="I3" s="65">
        <f>SUM(C3-B3)+1</f>
        <v>14</v>
      </c>
      <c r="J3" s="24" t="s">
        <v>680</v>
      </c>
      <c r="K3" s="24" t="s">
        <v>681</v>
      </c>
      <c r="L3" s="53">
        <v>52</v>
      </c>
      <c r="M3" s="24">
        <f>SUM(I3*L3)</f>
        <v>728</v>
      </c>
      <c r="N3" s="92">
        <f>SUM(M3*0.75)</f>
        <v>546</v>
      </c>
      <c r="O3" s="54">
        <v>49</v>
      </c>
      <c r="P3" s="54">
        <f>SUM(O3*I3)</f>
        <v>686</v>
      </c>
      <c r="Q3" s="100">
        <f>SUM(P3*0.75)</f>
        <v>514.5</v>
      </c>
      <c r="R3" s="101">
        <f>SUM(P3*0.7)</f>
        <v>480.2</v>
      </c>
    </row>
    <row r="4" spans="1:18" ht="12">
      <c r="A4" s="24">
        <v>2</v>
      </c>
      <c r="B4" s="31">
        <v>37832</v>
      </c>
      <c r="C4" s="31">
        <v>37847</v>
      </c>
      <c r="D4" s="24" t="s">
        <v>509</v>
      </c>
      <c r="F4" s="63" t="s">
        <v>805</v>
      </c>
      <c r="H4" s="89">
        <v>495</v>
      </c>
      <c r="I4" s="65">
        <f aca="true" t="shared" si="0" ref="I4:I29">SUM(C4-B4)+1</f>
        <v>16</v>
      </c>
      <c r="J4" s="24" t="s">
        <v>662</v>
      </c>
      <c r="K4" s="24" t="s">
        <v>510</v>
      </c>
      <c r="L4" s="53">
        <v>51</v>
      </c>
      <c r="M4" s="24">
        <f aca="true" t="shared" si="1" ref="M4:M29">SUM(I4*L4)</f>
        <v>816</v>
      </c>
      <c r="N4" s="92" t="s">
        <v>679</v>
      </c>
      <c r="O4" s="54">
        <v>53</v>
      </c>
      <c r="P4" s="54">
        <f aca="true" t="shared" si="2" ref="P4:P32">SUM(O4*I4)</f>
        <v>848</v>
      </c>
      <c r="Q4" s="100">
        <f aca="true" t="shared" si="3" ref="Q4:Q32">SUM(P4*0.75)</f>
        <v>636</v>
      </c>
      <c r="R4" s="101">
        <f aca="true" t="shared" si="4" ref="R4:R32">SUM(P4*0.7)</f>
        <v>593.5999999999999</v>
      </c>
    </row>
    <row r="5" spans="1:18" ht="12">
      <c r="A5" s="24">
        <v>3</v>
      </c>
      <c r="B5" s="31">
        <v>37832</v>
      </c>
      <c r="C5" s="31">
        <v>37849</v>
      </c>
      <c r="D5" s="24" t="s">
        <v>511</v>
      </c>
      <c r="F5" s="63" t="s">
        <v>866</v>
      </c>
      <c r="H5" s="89">
        <v>459</v>
      </c>
      <c r="I5" s="65">
        <f t="shared" si="0"/>
        <v>18</v>
      </c>
      <c r="J5" s="24" t="s">
        <v>702</v>
      </c>
      <c r="K5" s="24" t="s">
        <v>512</v>
      </c>
      <c r="L5" s="53">
        <v>36</v>
      </c>
      <c r="M5" s="24">
        <f t="shared" si="1"/>
        <v>648</v>
      </c>
      <c r="N5" s="92">
        <f aca="true" t="shared" si="5" ref="N5:N29">SUM(M5*0.75)</f>
        <v>486</v>
      </c>
      <c r="O5" s="54">
        <v>41</v>
      </c>
      <c r="P5" s="54">
        <f t="shared" si="2"/>
        <v>738</v>
      </c>
      <c r="Q5" s="100">
        <f t="shared" si="3"/>
        <v>553.5</v>
      </c>
      <c r="R5" s="101">
        <f t="shared" si="4"/>
        <v>516.6</v>
      </c>
    </row>
    <row r="6" spans="1:18" ht="12">
      <c r="A6" s="24">
        <v>4</v>
      </c>
      <c r="B6" s="31">
        <v>37833</v>
      </c>
      <c r="C6" s="31">
        <v>37846</v>
      </c>
      <c r="D6" s="24" t="s">
        <v>556</v>
      </c>
      <c r="E6" s="63" t="s">
        <v>801</v>
      </c>
      <c r="H6" s="89">
        <v>235</v>
      </c>
      <c r="I6" s="65">
        <f t="shared" si="0"/>
        <v>14</v>
      </c>
      <c r="J6" s="24" t="s">
        <v>674</v>
      </c>
      <c r="K6" s="24" t="s">
        <v>752</v>
      </c>
      <c r="L6" s="53">
        <v>20</v>
      </c>
      <c r="M6" s="24">
        <f t="shared" si="1"/>
        <v>280</v>
      </c>
      <c r="N6" s="92">
        <f t="shared" si="5"/>
        <v>210</v>
      </c>
      <c r="O6" s="54">
        <v>41</v>
      </c>
      <c r="P6" s="54">
        <f t="shared" si="2"/>
        <v>574</v>
      </c>
      <c r="Q6" s="100">
        <f t="shared" si="3"/>
        <v>430.5</v>
      </c>
      <c r="R6" s="101">
        <f t="shared" si="4"/>
        <v>401.79999999999995</v>
      </c>
    </row>
    <row r="7" spans="1:18" ht="12">
      <c r="A7" s="24">
        <v>5</v>
      </c>
      <c r="B7" s="31">
        <v>37833</v>
      </c>
      <c r="C7" s="31">
        <v>37847</v>
      </c>
      <c r="D7" s="24" t="s">
        <v>755</v>
      </c>
      <c r="F7" s="63" t="s">
        <v>679</v>
      </c>
      <c r="G7" s="53" t="s">
        <v>829</v>
      </c>
      <c r="H7" s="89" t="s">
        <v>533</v>
      </c>
      <c r="I7" s="65">
        <f t="shared" si="0"/>
        <v>15</v>
      </c>
      <c r="J7" s="24" t="s">
        <v>667</v>
      </c>
      <c r="K7" s="24" t="s">
        <v>668</v>
      </c>
      <c r="L7" s="53">
        <v>46</v>
      </c>
      <c r="M7" s="24">
        <f t="shared" si="1"/>
        <v>690</v>
      </c>
      <c r="N7" s="92">
        <f t="shared" si="5"/>
        <v>517.5</v>
      </c>
      <c r="O7" s="54">
        <v>46</v>
      </c>
      <c r="P7" s="54">
        <f t="shared" si="2"/>
        <v>690</v>
      </c>
      <c r="Q7" s="100">
        <f t="shared" si="3"/>
        <v>517.5</v>
      </c>
      <c r="R7" s="101">
        <f t="shared" si="4"/>
        <v>482.99999999999994</v>
      </c>
    </row>
    <row r="8" spans="1:18" s="36" customFormat="1" ht="12">
      <c r="A8" s="36">
        <v>6</v>
      </c>
      <c r="B8" s="35">
        <v>37834</v>
      </c>
      <c r="C8" s="35">
        <v>37841</v>
      </c>
      <c r="D8" s="36" t="s">
        <v>513</v>
      </c>
      <c r="E8" s="93"/>
      <c r="F8" s="93" t="s">
        <v>866</v>
      </c>
      <c r="G8" s="94"/>
      <c r="H8" s="95">
        <v>125</v>
      </c>
      <c r="I8" s="96">
        <f t="shared" si="0"/>
        <v>8</v>
      </c>
      <c r="J8" s="36" t="s">
        <v>683</v>
      </c>
      <c r="K8" s="36" t="s">
        <v>684</v>
      </c>
      <c r="L8" s="94">
        <v>18</v>
      </c>
      <c r="M8" s="36">
        <f t="shared" si="1"/>
        <v>144</v>
      </c>
      <c r="N8" s="97">
        <f t="shared" si="5"/>
        <v>108</v>
      </c>
      <c r="O8" s="54"/>
      <c r="P8" s="54">
        <f t="shared" si="2"/>
        <v>0</v>
      </c>
      <c r="Q8" s="100">
        <f t="shared" si="3"/>
        <v>0</v>
      </c>
      <c r="R8" s="101">
        <f t="shared" si="4"/>
        <v>0</v>
      </c>
    </row>
    <row r="9" spans="1:18" ht="12">
      <c r="A9" s="24">
        <v>7</v>
      </c>
      <c r="B9" s="31">
        <v>37834</v>
      </c>
      <c r="C9" s="31">
        <v>37844</v>
      </c>
      <c r="D9" s="24" t="s">
        <v>331</v>
      </c>
      <c r="G9" s="53" t="s">
        <v>808</v>
      </c>
      <c r="H9" s="89" t="s">
        <v>332</v>
      </c>
      <c r="I9" s="65">
        <f t="shared" si="0"/>
        <v>11</v>
      </c>
      <c r="J9" s="24" t="s">
        <v>702</v>
      </c>
      <c r="K9" s="24" t="s">
        <v>333</v>
      </c>
      <c r="L9" s="53">
        <v>34</v>
      </c>
      <c r="M9" s="24">
        <f t="shared" si="1"/>
        <v>374</v>
      </c>
      <c r="N9" s="92">
        <f t="shared" si="5"/>
        <v>280.5</v>
      </c>
      <c r="O9" s="54">
        <v>33</v>
      </c>
      <c r="P9" s="54">
        <f t="shared" si="2"/>
        <v>363</v>
      </c>
      <c r="Q9" s="100">
        <f t="shared" si="3"/>
        <v>272.25</v>
      </c>
      <c r="R9" s="101">
        <f t="shared" si="4"/>
        <v>254.1</v>
      </c>
    </row>
    <row r="10" spans="1:18" ht="12">
      <c r="A10" s="24">
        <v>8</v>
      </c>
      <c r="B10" s="31">
        <v>37835</v>
      </c>
      <c r="C10" s="31">
        <v>37841</v>
      </c>
      <c r="D10" s="24" t="s">
        <v>514</v>
      </c>
      <c r="F10" s="63" t="s">
        <v>805</v>
      </c>
      <c r="H10" s="89">
        <v>295</v>
      </c>
      <c r="I10" s="65">
        <f t="shared" si="0"/>
        <v>7</v>
      </c>
      <c r="J10" s="24" t="s">
        <v>741</v>
      </c>
      <c r="K10" s="24" t="s">
        <v>515</v>
      </c>
      <c r="L10" s="53">
        <v>32</v>
      </c>
      <c r="M10" s="24">
        <f t="shared" si="1"/>
        <v>224</v>
      </c>
      <c r="N10" s="92">
        <f t="shared" si="5"/>
        <v>168</v>
      </c>
      <c r="O10" s="54">
        <v>24</v>
      </c>
      <c r="P10" s="54">
        <f t="shared" si="2"/>
        <v>168</v>
      </c>
      <c r="Q10" s="100">
        <f t="shared" si="3"/>
        <v>126</v>
      </c>
      <c r="R10" s="101">
        <f t="shared" si="4"/>
        <v>117.6</v>
      </c>
    </row>
    <row r="11" spans="1:18" ht="12">
      <c r="A11" s="24">
        <v>9</v>
      </c>
      <c r="B11" s="31">
        <v>37835</v>
      </c>
      <c r="C11" s="31">
        <v>37844</v>
      </c>
      <c r="D11" s="24" t="s">
        <v>516</v>
      </c>
      <c r="E11" s="63" t="s">
        <v>801</v>
      </c>
      <c r="H11" s="89">
        <v>275</v>
      </c>
      <c r="I11" s="65">
        <f t="shared" si="0"/>
        <v>10</v>
      </c>
      <c r="J11" s="24" t="s">
        <v>689</v>
      </c>
      <c r="K11" s="24" t="s">
        <v>690</v>
      </c>
      <c r="L11" s="53">
        <v>50</v>
      </c>
      <c r="M11" s="24">
        <f t="shared" si="1"/>
        <v>500</v>
      </c>
      <c r="N11" s="92">
        <f t="shared" si="5"/>
        <v>375</v>
      </c>
      <c r="O11" s="54">
        <v>50</v>
      </c>
      <c r="P11" s="54">
        <f t="shared" si="2"/>
        <v>500</v>
      </c>
      <c r="Q11" s="100">
        <f t="shared" si="3"/>
        <v>375</v>
      </c>
      <c r="R11" s="101">
        <f t="shared" si="4"/>
        <v>350</v>
      </c>
    </row>
    <row r="12" spans="1:18" ht="12">
      <c r="A12" s="24">
        <v>10</v>
      </c>
      <c r="B12" s="31">
        <v>37835</v>
      </c>
      <c r="C12" s="31">
        <v>37849</v>
      </c>
      <c r="D12" s="24" t="s">
        <v>517</v>
      </c>
      <c r="F12" s="63" t="s">
        <v>808</v>
      </c>
      <c r="H12" s="89">
        <v>421</v>
      </c>
      <c r="I12" s="65">
        <f t="shared" si="0"/>
        <v>15</v>
      </c>
      <c r="J12" s="24" t="s">
        <v>768</v>
      </c>
      <c r="K12" s="24" t="s">
        <v>518</v>
      </c>
      <c r="L12" s="53">
        <v>42</v>
      </c>
      <c r="M12" s="24">
        <f t="shared" si="1"/>
        <v>630</v>
      </c>
      <c r="N12" s="92">
        <f t="shared" si="5"/>
        <v>472.5</v>
      </c>
      <c r="O12" s="54">
        <v>35</v>
      </c>
      <c r="P12" s="54">
        <f t="shared" si="2"/>
        <v>525</v>
      </c>
      <c r="Q12" s="100">
        <f t="shared" si="3"/>
        <v>393.75</v>
      </c>
      <c r="R12" s="101">
        <f t="shared" si="4"/>
        <v>367.5</v>
      </c>
    </row>
    <row r="13" spans="1:18" ht="12">
      <c r="A13" s="24">
        <v>11</v>
      </c>
      <c r="B13" s="31">
        <v>37835</v>
      </c>
      <c r="C13" s="31">
        <v>37849</v>
      </c>
      <c r="D13" s="24" t="s">
        <v>519</v>
      </c>
      <c r="F13" s="63" t="s">
        <v>736</v>
      </c>
      <c r="H13" s="89">
        <v>450</v>
      </c>
      <c r="I13" s="65">
        <f t="shared" si="0"/>
        <v>15</v>
      </c>
      <c r="J13" s="24" t="s">
        <v>662</v>
      </c>
      <c r="K13" s="24" t="s">
        <v>677</v>
      </c>
      <c r="L13" s="53">
        <v>39</v>
      </c>
      <c r="M13" s="24">
        <f t="shared" si="1"/>
        <v>585</v>
      </c>
      <c r="N13" s="92">
        <f t="shared" si="5"/>
        <v>438.75</v>
      </c>
      <c r="O13" s="54">
        <v>52</v>
      </c>
      <c r="P13" s="54">
        <f t="shared" si="2"/>
        <v>780</v>
      </c>
      <c r="Q13" s="100">
        <f t="shared" si="3"/>
        <v>585</v>
      </c>
      <c r="R13" s="101">
        <f t="shared" si="4"/>
        <v>546</v>
      </c>
    </row>
    <row r="14" spans="1:18" ht="12">
      <c r="A14" s="24">
        <v>12</v>
      </c>
      <c r="B14" s="31">
        <v>37835</v>
      </c>
      <c r="C14" s="31">
        <v>37850</v>
      </c>
      <c r="D14" s="24" t="s">
        <v>334</v>
      </c>
      <c r="F14" s="63" t="s">
        <v>866</v>
      </c>
      <c r="H14" s="89">
        <v>425</v>
      </c>
      <c r="I14" s="65">
        <f t="shared" si="0"/>
        <v>16</v>
      </c>
      <c r="J14" s="24" t="s">
        <v>709</v>
      </c>
      <c r="K14" s="24" t="s">
        <v>335</v>
      </c>
      <c r="L14" s="53">
        <v>15</v>
      </c>
      <c r="M14" s="24">
        <f t="shared" si="1"/>
        <v>240</v>
      </c>
      <c r="N14" s="92">
        <f t="shared" si="5"/>
        <v>180</v>
      </c>
      <c r="O14" s="54">
        <v>18</v>
      </c>
      <c r="P14" s="54">
        <f t="shared" si="2"/>
        <v>288</v>
      </c>
      <c r="Q14" s="100">
        <f t="shared" si="3"/>
        <v>216</v>
      </c>
      <c r="R14" s="101">
        <f t="shared" si="4"/>
        <v>201.6</v>
      </c>
    </row>
    <row r="15" spans="1:18" ht="12">
      <c r="A15" s="24">
        <v>13</v>
      </c>
      <c r="B15" s="31">
        <v>37837</v>
      </c>
      <c r="C15" s="31">
        <v>37851</v>
      </c>
      <c r="D15" s="24" t="s">
        <v>520</v>
      </c>
      <c r="F15" s="63" t="s">
        <v>792</v>
      </c>
      <c r="H15" s="89">
        <v>350</v>
      </c>
      <c r="I15" s="65">
        <f t="shared" si="0"/>
        <v>15</v>
      </c>
      <c r="J15" s="24" t="s">
        <v>550</v>
      </c>
      <c r="K15" s="24" t="s">
        <v>724</v>
      </c>
      <c r="L15" s="53">
        <v>50</v>
      </c>
      <c r="M15" s="24">
        <f t="shared" si="1"/>
        <v>750</v>
      </c>
      <c r="N15" s="92">
        <f t="shared" si="5"/>
        <v>562.5</v>
      </c>
      <c r="O15" s="54">
        <v>65</v>
      </c>
      <c r="P15" s="54">
        <f t="shared" si="2"/>
        <v>975</v>
      </c>
      <c r="Q15" s="100">
        <f t="shared" si="3"/>
        <v>731.25</v>
      </c>
      <c r="R15" s="101">
        <f>SUM(P15*0.7)</f>
        <v>682.5</v>
      </c>
    </row>
    <row r="16" spans="1:18" ht="12">
      <c r="A16" s="24">
        <v>14</v>
      </c>
      <c r="B16" s="31">
        <v>37837</v>
      </c>
      <c r="C16" s="31">
        <v>37851</v>
      </c>
      <c r="D16" s="24" t="s">
        <v>521</v>
      </c>
      <c r="E16" s="63" t="s">
        <v>801</v>
      </c>
      <c r="H16" s="89">
        <v>280</v>
      </c>
      <c r="I16" s="65">
        <f t="shared" si="0"/>
        <v>15</v>
      </c>
      <c r="J16" s="24" t="s">
        <v>712</v>
      </c>
      <c r="K16" s="24" t="s">
        <v>726</v>
      </c>
      <c r="L16" s="53">
        <v>29</v>
      </c>
      <c r="M16" s="24">
        <f t="shared" si="1"/>
        <v>435</v>
      </c>
      <c r="N16" s="92">
        <f t="shared" si="5"/>
        <v>326.25</v>
      </c>
      <c r="O16" s="54">
        <v>31</v>
      </c>
      <c r="P16" s="54">
        <f t="shared" si="2"/>
        <v>465</v>
      </c>
      <c r="Q16" s="100">
        <f t="shared" si="3"/>
        <v>348.75</v>
      </c>
      <c r="R16" s="101">
        <f t="shared" si="4"/>
        <v>325.5</v>
      </c>
    </row>
    <row r="17" spans="1:18" ht="12">
      <c r="A17" s="24">
        <v>15</v>
      </c>
      <c r="B17" s="31">
        <v>37837</v>
      </c>
      <c r="C17" s="31">
        <v>37857</v>
      </c>
      <c r="D17" s="24" t="s">
        <v>820</v>
      </c>
      <c r="F17" s="63" t="s">
        <v>821</v>
      </c>
      <c r="H17" s="89">
        <v>450</v>
      </c>
      <c r="I17" s="65">
        <f t="shared" si="0"/>
        <v>21</v>
      </c>
      <c r="J17" s="24" t="s">
        <v>712</v>
      </c>
      <c r="K17" s="24" t="s">
        <v>713</v>
      </c>
      <c r="L17" s="53">
        <v>32</v>
      </c>
      <c r="M17" s="24">
        <f t="shared" si="1"/>
        <v>672</v>
      </c>
      <c r="N17" s="92">
        <f t="shared" si="5"/>
        <v>504</v>
      </c>
      <c r="O17" s="54">
        <v>36</v>
      </c>
      <c r="P17" s="54">
        <f t="shared" si="2"/>
        <v>756</v>
      </c>
      <c r="Q17" s="100">
        <f t="shared" si="3"/>
        <v>567</v>
      </c>
      <c r="R17" s="101">
        <f t="shared" si="4"/>
        <v>529.1999999999999</v>
      </c>
    </row>
    <row r="18" spans="1:18" ht="12">
      <c r="A18" s="24">
        <v>16</v>
      </c>
      <c r="B18" s="31">
        <v>37840</v>
      </c>
      <c r="C18" s="31">
        <v>37853</v>
      </c>
      <c r="D18" s="24" t="s">
        <v>522</v>
      </c>
      <c r="G18" s="53" t="s">
        <v>574</v>
      </c>
      <c r="H18" s="89">
        <v>440</v>
      </c>
      <c r="I18" s="65">
        <f t="shared" si="0"/>
        <v>14</v>
      </c>
      <c r="J18" s="24" t="s">
        <v>737</v>
      </c>
      <c r="K18" s="24" t="s">
        <v>738</v>
      </c>
      <c r="L18" s="53">
        <v>39</v>
      </c>
      <c r="M18" s="24">
        <f t="shared" si="1"/>
        <v>546</v>
      </c>
      <c r="N18" s="92">
        <f t="shared" si="5"/>
        <v>409.5</v>
      </c>
      <c r="O18" s="54">
        <v>45</v>
      </c>
      <c r="P18" s="54">
        <f t="shared" si="2"/>
        <v>630</v>
      </c>
      <c r="Q18" s="100">
        <f t="shared" si="3"/>
        <v>472.5</v>
      </c>
      <c r="R18" s="101">
        <f t="shared" si="4"/>
        <v>441</v>
      </c>
    </row>
    <row r="19" spans="1:18" ht="12">
      <c r="A19" s="24">
        <v>17</v>
      </c>
      <c r="B19" s="31">
        <v>37841</v>
      </c>
      <c r="C19" s="31">
        <v>37855</v>
      </c>
      <c r="D19" s="24" t="s">
        <v>523</v>
      </c>
      <c r="F19" s="63" t="s">
        <v>821</v>
      </c>
      <c r="H19" s="89">
        <v>450</v>
      </c>
      <c r="I19" s="65">
        <f t="shared" si="0"/>
        <v>15</v>
      </c>
      <c r="J19" s="24" t="s">
        <v>524</v>
      </c>
      <c r="K19" s="24" t="s">
        <v>700</v>
      </c>
      <c r="L19" s="53">
        <v>40</v>
      </c>
      <c r="M19" s="24">
        <f t="shared" si="1"/>
        <v>600</v>
      </c>
      <c r="N19" s="92">
        <f t="shared" si="5"/>
        <v>450</v>
      </c>
      <c r="O19" s="94">
        <v>49</v>
      </c>
      <c r="P19" s="54">
        <f t="shared" si="2"/>
        <v>735</v>
      </c>
      <c r="Q19" s="100">
        <f t="shared" si="3"/>
        <v>551.25</v>
      </c>
      <c r="R19" s="101">
        <f t="shared" si="4"/>
        <v>514.5</v>
      </c>
    </row>
    <row r="20" spans="1:18" ht="12">
      <c r="A20" s="24">
        <v>18</v>
      </c>
      <c r="B20" s="31">
        <v>37843</v>
      </c>
      <c r="C20" s="31">
        <v>37856</v>
      </c>
      <c r="D20" s="24" t="s">
        <v>525</v>
      </c>
      <c r="F20" s="63" t="s">
        <v>808</v>
      </c>
      <c r="H20" s="89">
        <v>365</v>
      </c>
      <c r="I20" s="65">
        <f t="shared" si="0"/>
        <v>14</v>
      </c>
      <c r="J20" s="24" t="s">
        <v>524</v>
      </c>
      <c r="K20" s="24" t="s">
        <v>546</v>
      </c>
      <c r="L20" s="53">
        <v>40</v>
      </c>
      <c r="M20" s="24">
        <f t="shared" si="1"/>
        <v>560</v>
      </c>
      <c r="N20" s="92">
        <f t="shared" si="5"/>
        <v>420</v>
      </c>
      <c r="O20" s="54">
        <v>25</v>
      </c>
      <c r="P20" s="54">
        <f t="shared" si="2"/>
        <v>350</v>
      </c>
      <c r="Q20" s="100">
        <f t="shared" si="3"/>
        <v>262.5</v>
      </c>
      <c r="R20" s="101">
        <f t="shared" si="4"/>
        <v>244.99999999999997</v>
      </c>
    </row>
    <row r="21" spans="1:18" ht="12">
      <c r="A21" s="24">
        <v>19</v>
      </c>
      <c r="B21" s="31">
        <v>37845</v>
      </c>
      <c r="C21" s="31">
        <v>37860</v>
      </c>
      <c r="D21" s="24" t="s">
        <v>755</v>
      </c>
      <c r="F21" s="63" t="s">
        <v>736</v>
      </c>
      <c r="H21" s="89">
        <v>430</v>
      </c>
      <c r="I21" s="65">
        <f t="shared" si="0"/>
        <v>16</v>
      </c>
      <c r="J21" s="24" t="s">
        <v>667</v>
      </c>
      <c r="K21" s="24" t="s">
        <v>541</v>
      </c>
      <c r="L21" s="53">
        <v>46</v>
      </c>
      <c r="M21" s="24">
        <f t="shared" si="1"/>
        <v>736</v>
      </c>
      <c r="N21" s="92">
        <f t="shared" si="5"/>
        <v>552</v>
      </c>
      <c r="O21" s="54">
        <v>36</v>
      </c>
      <c r="P21" s="54">
        <f t="shared" si="2"/>
        <v>576</v>
      </c>
      <c r="Q21" s="100">
        <f t="shared" si="3"/>
        <v>432</v>
      </c>
      <c r="R21" s="101">
        <f t="shared" si="4"/>
        <v>403.2</v>
      </c>
    </row>
    <row r="22" spans="1:18" ht="12">
      <c r="A22" s="24">
        <v>20</v>
      </c>
      <c r="B22" s="31">
        <v>37858</v>
      </c>
      <c r="C22" s="31">
        <v>37871</v>
      </c>
      <c r="D22" s="24" t="s">
        <v>472</v>
      </c>
      <c r="F22" s="63" t="s">
        <v>808</v>
      </c>
      <c r="H22" s="89">
        <v>360</v>
      </c>
      <c r="I22" s="65">
        <f t="shared" si="0"/>
        <v>14</v>
      </c>
      <c r="J22" s="24" t="s">
        <v>526</v>
      </c>
      <c r="K22" s="24" t="s">
        <v>754</v>
      </c>
      <c r="L22" s="53">
        <v>33</v>
      </c>
      <c r="M22" s="24">
        <f t="shared" si="1"/>
        <v>462</v>
      </c>
      <c r="N22" s="92">
        <f t="shared" si="5"/>
        <v>346.5</v>
      </c>
      <c r="O22" s="54">
        <v>42</v>
      </c>
      <c r="P22" s="54">
        <f t="shared" si="2"/>
        <v>588</v>
      </c>
      <c r="Q22" s="100">
        <f t="shared" si="3"/>
        <v>441</v>
      </c>
      <c r="R22" s="101">
        <f t="shared" si="4"/>
        <v>411.59999999999997</v>
      </c>
    </row>
    <row r="23" spans="1:18" ht="12">
      <c r="A23" s="24">
        <v>21</v>
      </c>
      <c r="B23" s="31">
        <v>37858</v>
      </c>
      <c r="C23" s="31">
        <v>37873</v>
      </c>
      <c r="D23" s="24" t="s">
        <v>547</v>
      </c>
      <c r="E23" s="63" t="s">
        <v>801</v>
      </c>
      <c r="H23" s="89">
        <v>285</v>
      </c>
      <c r="I23" s="65">
        <f t="shared" si="0"/>
        <v>16</v>
      </c>
      <c r="J23" s="24" t="s">
        <v>720</v>
      </c>
      <c r="K23" s="24" t="s">
        <v>721</v>
      </c>
      <c r="L23" s="53">
        <v>25</v>
      </c>
      <c r="M23" s="24">
        <f t="shared" si="1"/>
        <v>400</v>
      </c>
      <c r="N23" s="92">
        <f t="shared" si="5"/>
        <v>300</v>
      </c>
      <c r="O23" s="54">
        <v>26</v>
      </c>
      <c r="P23" s="54">
        <f t="shared" si="2"/>
        <v>416</v>
      </c>
      <c r="Q23" s="100">
        <f t="shared" si="3"/>
        <v>312</v>
      </c>
      <c r="R23" s="101">
        <f t="shared" si="4"/>
        <v>291.2</v>
      </c>
    </row>
    <row r="24" spans="1:18" ht="12">
      <c r="A24" s="24">
        <v>22</v>
      </c>
      <c r="B24" s="31">
        <v>37862</v>
      </c>
      <c r="C24" s="31">
        <v>37876</v>
      </c>
      <c r="D24" s="24" t="s">
        <v>527</v>
      </c>
      <c r="E24" s="63" t="s">
        <v>801</v>
      </c>
      <c r="H24" s="89">
        <v>290</v>
      </c>
      <c r="I24" s="65">
        <f t="shared" si="0"/>
        <v>15</v>
      </c>
      <c r="J24" s="24" t="s">
        <v>662</v>
      </c>
      <c r="K24" s="24" t="s">
        <v>528</v>
      </c>
      <c r="L24" s="53">
        <v>23</v>
      </c>
      <c r="M24" s="24">
        <f t="shared" si="1"/>
        <v>345</v>
      </c>
      <c r="N24" s="92">
        <f t="shared" si="5"/>
        <v>258.75</v>
      </c>
      <c r="O24" s="54">
        <v>25</v>
      </c>
      <c r="P24" s="54">
        <f t="shared" si="2"/>
        <v>375</v>
      </c>
      <c r="Q24" s="100">
        <f t="shared" si="3"/>
        <v>281.25</v>
      </c>
      <c r="R24" s="101">
        <f t="shared" si="4"/>
        <v>262.5</v>
      </c>
    </row>
    <row r="25" spans="1:18" ht="12">
      <c r="A25" s="24">
        <v>23</v>
      </c>
      <c r="B25" s="31">
        <v>37862</v>
      </c>
      <c r="C25" s="31">
        <v>37876</v>
      </c>
      <c r="D25" s="24" t="s">
        <v>694</v>
      </c>
      <c r="F25" s="63" t="s">
        <v>529</v>
      </c>
      <c r="H25" s="89">
        <v>360</v>
      </c>
      <c r="I25" s="65">
        <f t="shared" si="0"/>
        <v>15</v>
      </c>
      <c r="J25" s="24" t="s">
        <v>530</v>
      </c>
      <c r="K25" s="24" t="s">
        <v>697</v>
      </c>
      <c r="L25" s="53">
        <v>30</v>
      </c>
      <c r="M25" s="24">
        <f t="shared" si="1"/>
        <v>450</v>
      </c>
      <c r="N25" s="92">
        <f t="shared" si="5"/>
        <v>337.5</v>
      </c>
      <c r="O25" s="54">
        <v>27</v>
      </c>
      <c r="P25" s="54">
        <f t="shared" si="2"/>
        <v>405</v>
      </c>
      <c r="Q25" s="100">
        <f t="shared" si="3"/>
        <v>303.75</v>
      </c>
      <c r="R25" s="101">
        <f t="shared" si="4"/>
        <v>283.5</v>
      </c>
    </row>
    <row r="26" spans="1:18" ht="12">
      <c r="A26" s="24">
        <v>24</v>
      </c>
      <c r="B26" s="31">
        <v>37865</v>
      </c>
      <c r="C26" s="31">
        <v>37873</v>
      </c>
      <c r="D26" s="24" t="s">
        <v>531</v>
      </c>
      <c r="E26" s="63" t="s">
        <v>801</v>
      </c>
      <c r="H26" s="89">
        <v>130</v>
      </c>
      <c r="I26" s="65">
        <f t="shared" si="0"/>
        <v>9</v>
      </c>
      <c r="J26" s="24" t="s">
        <v>683</v>
      </c>
      <c r="K26" s="24" t="s">
        <v>684</v>
      </c>
      <c r="L26" s="53">
        <v>35</v>
      </c>
      <c r="M26" s="24">
        <f t="shared" si="1"/>
        <v>315</v>
      </c>
      <c r="N26" s="92">
        <f t="shared" si="5"/>
        <v>236.25</v>
      </c>
      <c r="O26" s="54">
        <v>34</v>
      </c>
      <c r="P26" s="54">
        <f t="shared" si="2"/>
        <v>306</v>
      </c>
      <c r="Q26" s="100">
        <f t="shared" si="3"/>
        <v>229.5</v>
      </c>
      <c r="R26" s="101">
        <f t="shared" si="4"/>
        <v>214.2</v>
      </c>
    </row>
    <row r="27" spans="1:18" ht="12">
      <c r="A27" s="24">
        <v>25</v>
      </c>
      <c r="B27" s="31">
        <v>37732</v>
      </c>
      <c r="C27" s="31">
        <v>37736</v>
      </c>
      <c r="D27" s="24" t="s">
        <v>338</v>
      </c>
      <c r="H27" s="89"/>
      <c r="I27" s="65">
        <v>5</v>
      </c>
      <c r="J27" s="24" t="s">
        <v>336</v>
      </c>
      <c r="K27" s="24" t="s">
        <v>337</v>
      </c>
      <c r="L27" s="53">
        <v>20</v>
      </c>
      <c r="M27" s="24">
        <f t="shared" si="1"/>
        <v>100</v>
      </c>
      <c r="N27" s="92">
        <f t="shared" si="5"/>
        <v>75</v>
      </c>
      <c r="O27" s="54">
        <v>9</v>
      </c>
      <c r="P27" s="54">
        <f t="shared" si="2"/>
        <v>45</v>
      </c>
      <c r="Q27" s="100">
        <f t="shared" si="3"/>
        <v>33.75</v>
      </c>
      <c r="R27" s="101">
        <f t="shared" si="4"/>
        <v>31.499999999999996</v>
      </c>
    </row>
    <row r="28" spans="8:18" ht="12">
      <c r="H28" s="89"/>
      <c r="I28" s="65"/>
      <c r="O28" s="54"/>
      <c r="P28" s="54">
        <f t="shared" si="2"/>
        <v>0</v>
      </c>
      <c r="Q28" s="100">
        <f t="shared" si="3"/>
        <v>0</v>
      </c>
      <c r="R28" s="101">
        <f t="shared" si="4"/>
        <v>0</v>
      </c>
    </row>
    <row r="29" spans="1:18" ht="12">
      <c r="A29" s="24">
        <v>26</v>
      </c>
      <c r="B29" s="31">
        <v>37912</v>
      </c>
      <c r="C29" s="31">
        <v>37919</v>
      </c>
      <c r="D29" s="24" t="s">
        <v>532</v>
      </c>
      <c r="E29" s="63" t="s">
        <v>801</v>
      </c>
      <c r="H29" s="89">
        <v>185</v>
      </c>
      <c r="I29" s="65">
        <f t="shared" si="0"/>
        <v>8</v>
      </c>
      <c r="J29" s="24" t="s">
        <v>524</v>
      </c>
      <c r="K29" s="24" t="s">
        <v>700</v>
      </c>
      <c r="L29" s="53">
        <v>22</v>
      </c>
      <c r="M29" s="24">
        <f t="shared" si="1"/>
        <v>176</v>
      </c>
      <c r="N29" s="92">
        <f t="shared" si="5"/>
        <v>132</v>
      </c>
      <c r="O29" s="54">
        <v>28</v>
      </c>
      <c r="P29" s="54">
        <f t="shared" si="2"/>
        <v>224</v>
      </c>
      <c r="Q29" s="100">
        <f t="shared" si="3"/>
        <v>168</v>
      </c>
      <c r="R29" s="101">
        <f t="shared" si="4"/>
        <v>156.79999999999998</v>
      </c>
    </row>
    <row r="30" spans="15:18" ht="12">
      <c r="O30" s="54"/>
      <c r="P30" s="54"/>
      <c r="Q30" s="100"/>
      <c r="R30" s="101"/>
    </row>
    <row r="31" spans="12:18" ht="12">
      <c r="L31" s="53">
        <f>SUM(L3:L30)</f>
        <v>899</v>
      </c>
      <c r="M31" s="24">
        <f>SUM(M3:M30)</f>
        <v>12406</v>
      </c>
      <c r="N31" s="92">
        <f>SUM(N3:N30)</f>
        <v>8692.5</v>
      </c>
      <c r="O31" s="54"/>
      <c r="P31" s="54">
        <f t="shared" si="2"/>
        <v>0</v>
      </c>
      <c r="Q31" s="100">
        <f t="shared" si="3"/>
        <v>0</v>
      </c>
      <c r="R31" s="101">
        <f t="shared" si="4"/>
        <v>0</v>
      </c>
    </row>
    <row r="32" spans="15:18" ht="12">
      <c r="O32" s="54"/>
      <c r="P32" s="54">
        <f t="shared" si="2"/>
        <v>0</v>
      </c>
      <c r="Q32" s="100">
        <f t="shared" si="3"/>
        <v>0</v>
      </c>
      <c r="R32" s="101">
        <f t="shared" si="4"/>
        <v>0</v>
      </c>
    </row>
    <row r="33" spans="15:18" ht="12">
      <c r="O33" s="54"/>
      <c r="P33" s="54"/>
      <c r="Q33" s="100"/>
      <c r="R33" s="101"/>
    </row>
    <row r="34" spans="2:18" ht="12">
      <c r="B34" s="24" t="s">
        <v>679</v>
      </c>
      <c r="D34" s="24" t="s">
        <v>679</v>
      </c>
      <c r="O34" s="102">
        <f>SUM(O20:O33)</f>
        <v>252</v>
      </c>
      <c r="P34" s="102">
        <f>SUM(P3:P33)</f>
        <v>13006</v>
      </c>
      <c r="Q34" s="103">
        <f>SUM(Q3:Q33)</f>
        <v>9754.5</v>
      </c>
      <c r="R34" s="104">
        <f>SUM(R3:R33)</f>
        <v>9104.2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7" r:id="rId1"/>
  <headerFooter alignWithMargins="0">
    <oddHeader>&amp;LStand:&amp;D&amp;T&amp;C&amp;A</oddHeader>
    <oddFooter>&amp;CFinanzen&amp;R&amp;F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:D17"/>
    </sheetView>
  </sheetViews>
  <sheetFormatPr defaultColWidth="11.421875" defaultRowHeight="12.75"/>
  <cols>
    <col min="1" max="1" width="19.7109375" style="0" customWidth="1"/>
    <col min="2" max="2" width="17.421875" style="0" customWidth="1"/>
    <col min="3" max="3" width="20.00390625" style="0" customWidth="1"/>
    <col min="4" max="4" width="18.421875" style="0" customWidth="1"/>
  </cols>
  <sheetData>
    <row r="1" ht="18">
      <c r="A1" s="117" t="s">
        <v>385</v>
      </c>
    </row>
    <row r="2" spans="1:4" ht="18">
      <c r="A2" s="24"/>
      <c r="B2" s="118">
        <v>2002</v>
      </c>
      <c r="C2" s="118">
        <v>2003</v>
      </c>
      <c r="D2" s="118">
        <v>2004</v>
      </c>
    </row>
    <row r="3" spans="1:4" ht="12">
      <c r="A3" s="24"/>
      <c r="B3" s="24"/>
      <c r="C3" s="24"/>
      <c r="D3" s="24"/>
    </row>
    <row r="4" spans="1:4" ht="12">
      <c r="A4" s="24" t="s">
        <v>371</v>
      </c>
      <c r="B4" s="119">
        <v>3.37</v>
      </c>
      <c r="C4" s="119">
        <v>3.37</v>
      </c>
      <c r="D4" s="119">
        <v>2</v>
      </c>
    </row>
    <row r="5" spans="1:4" ht="12">
      <c r="A5" s="24" t="s">
        <v>372</v>
      </c>
      <c r="B5" s="119">
        <v>2.6</v>
      </c>
      <c r="C5" s="119">
        <v>2.6</v>
      </c>
      <c r="D5" s="119">
        <v>2.6</v>
      </c>
    </row>
    <row r="6" spans="1:4" ht="12">
      <c r="A6" s="24" t="s">
        <v>373</v>
      </c>
      <c r="B6" s="119">
        <v>1.5</v>
      </c>
      <c r="C6" s="119">
        <v>1.5</v>
      </c>
      <c r="D6" s="119">
        <v>1.5</v>
      </c>
    </row>
    <row r="7" spans="1:4" ht="12">
      <c r="A7" s="24" t="s">
        <v>374</v>
      </c>
      <c r="B7" s="119">
        <v>3</v>
      </c>
      <c r="C7" s="119">
        <v>3</v>
      </c>
      <c r="D7" s="119">
        <v>3</v>
      </c>
    </row>
    <row r="8" spans="1:5" ht="12">
      <c r="A8" s="24" t="s">
        <v>375</v>
      </c>
      <c r="B8" s="119">
        <v>4.6</v>
      </c>
      <c r="C8" s="119">
        <v>4.6</v>
      </c>
      <c r="D8" s="119">
        <v>4.6</v>
      </c>
      <c r="E8" t="s">
        <v>386</v>
      </c>
    </row>
    <row r="9" spans="1:5" ht="12">
      <c r="A9" s="24" t="s">
        <v>376</v>
      </c>
      <c r="B9" s="119">
        <v>2</v>
      </c>
      <c r="C9" s="119">
        <v>2</v>
      </c>
      <c r="D9" s="119">
        <v>1.3</v>
      </c>
      <c r="E9" t="s">
        <v>387</v>
      </c>
    </row>
    <row r="10" spans="1:4" ht="12">
      <c r="A10" s="24" t="s">
        <v>377</v>
      </c>
      <c r="B10" s="119">
        <v>3</v>
      </c>
      <c r="C10" s="24">
        <v>0</v>
      </c>
      <c r="D10" s="24">
        <v>0</v>
      </c>
    </row>
    <row r="11" spans="1:4" ht="12">
      <c r="A11" s="24" t="s">
        <v>378</v>
      </c>
      <c r="B11" s="119">
        <v>4.5</v>
      </c>
      <c r="C11" s="119">
        <v>4.5</v>
      </c>
      <c r="D11" s="119">
        <v>4.5</v>
      </c>
    </row>
    <row r="12" spans="1:4" ht="12">
      <c r="A12" s="24" t="s">
        <v>379</v>
      </c>
      <c r="B12" s="119">
        <v>3</v>
      </c>
      <c r="C12" s="119">
        <v>2.3</v>
      </c>
      <c r="D12" s="119">
        <v>2.3</v>
      </c>
    </row>
    <row r="13" spans="1:4" ht="12">
      <c r="A13" s="24" t="s">
        <v>380</v>
      </c>
      <c r="B13" s="24" t="s">
        <v>384</v>
      </c>
      <c r="C13" s="24" t="s">
        <v>388</v>
      </c>
      <c r="D13" s="24" t="s">
        <v>389</v>
      </c>
    </row>
    <row r="14" spans="1:4" ht="12">
      <c r="A14" s="24"/>
      <c r="B14" s="24" t="s">
        <v>383</v>
      </c>
      <c r="C14" s="24" t="s">
        <v>390</v>
      </c>
      <c r="D14" s="24" t="s">
        <v>391</v>
      </c>
    </row>
    <row r="15" spans="1:4" ht="12">
      <c r="A15" s="24"/>
      <c r="B15" s="24"/>
      <c r="C15" s="24" t="s">
        <v>392</v>
      </c>
      <c r="D15" s="24"/>
    </row>
    <row r="16" spans="1:4" ht="12">
      <c r="A16" s="24" t="s">
        <v>381</v>
      </c>
      <c r="B16" s="119">
        <v>3.1</v>
      </c>
      <c r="C16" s="119">
        <v>3.1</v>
      </c>
      <c r="D16" s="119">
        <v>3.1</v>
      </c>
    </row>
    <row r="17" spans="1:4" ht="12">
      <c r="A17" s="24" t="s">
        <v>382</v>
      </c>
      <c r="B17" s="119">
        <v>3</v>
      </c>
      <c r="C17" s="119">
        <v>3</v>
      </c>
      <c r="D17" s="119">
        <v>3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Ev. Kirchenkreis Gladbach-Neuss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Mechthild Mettner</dc:creator>
  <cp:keywords/>
  <dc:description/>
  <cp:lastModifiedBy>Bonsack</cp:lastModifiedBy>
  <cp:lastPrinted>2020-12-18T12:45:08Z</cp:lastPrinted>
  <dcterms:created xsi:type="dcterms:W3CDTF">2001-11-20T09:56:20Z</dcterms:created>
  <dcterms:modified xsi:type="dcterms:W3CDTF">2024-02-09T12:42:29Z</dcterms:modified>
  <cp:category/>
  <cp:version/>
  <cp:contentType/>
  <cp:contentStatus/>
</cp:coreProperties>
</file>